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2_Veřejné zakázky\_Zakázky 2024\OPŽP\ISŠA Brno\01_Modernizace gastroprovozu\08_Dodatek\Příloha č. 2 Změnové listy\ZL 03\"/>
    </mc:Choice>
  </mc:AlternateContent>
  <bookViews>
    <workbookView xWindow="0" yWindow="0" windowWidth="28755" windowHeight="10665" activeTab="2"/>
  </bookViews>
  <sheets>
    <sheet name="Rekapitulace stavby" sheetId="1" r:id="rId1"/>
    <sheet name="250606 - Dodávka, demontá..." sheetId="2" r:id="rId2"/>
    <sheet name="Seznam figur" sheetId="3" r:id="rId3"/>
  </sheets>
  <definedNames>
    <definedName name="_xlnm._FilterDatabase" localSheetId="1" hidden="1">'250606 - Dodávka, demontá...'!$C$88:$K$176</definedName>
    <definedName name="_xlnm.Print_Titles" localSheetId="1">'250606 - Dodávka, demontá...'!$88:$88</definedName>
    <definedName name="_xlnm.Print_Titles" localSheetId="0">'Rekapitulace stavby'!$52:$52</definedName>
    <definedName name="_xlnm.Print_Titles" localSheetId="2">'Seznam figur'!$9:$9</definedName>
    <definedName name="_xlnm.Print_Area" localSheetId="1">'250606 - Dodávka, demontá...'!$C$4:$J$39,'250606 - Dodávka, demontá...'!$C$45:$J$70,'250606 - Dodávka, demontá...'!$C$76:$K$176</definedName>
    <definedName name="_xlnm.Print_Area" localSheetId="0">'Rekapitulace stavby'!$D$4:$AO$36,'Rekapitulace stavby'!$C$42:$AQ$56</definedName>
    <definedName name="_xlnm.Print_Area" localSheetId="2">'Seznam figur'!$C$4:$G$20</definedName>
  </definedNames>
  <calcPr calcId="152511"/>
</workbook>
</file>

<file path=xl/calcChain.xml><?xml version="1.0" encoding="utf-8"?>
<calcChain xmlns="http://schemas.openxmlformats.org/spreadsheetml/2006/main">
  <c r="D7" i="3" l="1"/>
  <c r="J37" i="2"/>
  <c r="J36" i="2"/>
  <c r="AY55" i="1"/>
  <c r="J35" i="2"/>
  <c r="AX55" i="1" s="1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3" i="2"/>
  <c r="BH103" i="2"/>
  <c r="BG103" i="2"/>
  <c r="BF103" i="2"/>
  <c r="T103" i="2"/>
  <c r="R103" i="2"/>
  <c r="P103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J86" i="2"/>
  <c r="F85" i="2"/>
  <c r="F83" i="2"/>
  <c r="E81" i="2"/>
  <c r="J55" i="2"/>
  <c r="F54" i="2"/>
  <c r="F52" i="2"/>
  <c r="E50" i="2"/>
  <c r="J21" i="2"/>
  <c r="E21" i="2"/>
  <c r="J85" i="2"/>
  <c r="J20" i="2"/>
  <c r="J18" i="2"/>
  <c r="E18" i="2"/>
  <c r="F86" i="2"/>
  <c r="J17" i="2"/>
  <c r="J12" i="2"/>
  <c r="J52" i="2" s="1"/>
  <c r="E7" i="2"/>
  <c r="E79" i="2" s="1"/>
  <c r="L50" i="1"/>
  <c r="AM50" i="1"/>
  <c r="AM49" i="1"/>
  <c r="L49" i="1"/>
  <c r="AM47" i="1"/>
  <c r="L47" i="1"/>
  <c r="L45" i="1"/>
  <c r="L44" i="1"/>
  <c r="J128" i="2"/>
  <c r="J135" i="2"/>
  <c r="J164" i="2"/>
  <c r="AS54" i="1"/>
  <c r="BK137" i="2"/>
  <c r="BK142" i="2"/>
  <c r="J152" i="2"/>
  <c r="BK156" i="2"/>
  <c r="BK155" i="2"/>
  <c r="BK149" i="2"/>
  <c r="J103" i="2"/>
  <c r="BK93" i="2"/>
  <c r="BK92" i="2"/>
  <c r="J142" i="2"/>
  <c r="BK131" i="2"/>
  <c r="BK144" i="2"/>
  <c r="J155" i="2"/>
  <c r="J156" i="2"/>
  <c r="BK158" i="2"/>
  <c r="J110" i="2"/>
  <c r="J92" i="2"/>
  <c r="BK110" i="2"/>
  <c r="J120" i="2"/>
  <c r="BK135" i="2"/>
  <c r="J137" i="2"/>
  <c r="J147" i="2"/>
  <c r="J129" i="2"/>
  <c r="J139" i="2"/>
  <c r="BK154" i="2"/>
  <c r="J97" i="2"/>
  <c r="J93" i="2"/>
  <c r="BK127" i="2"/>
  <c r="BK134" i="2"/>
  <c r="J134" i="2"/>
  <c r="J144" i="2"/>
  <c r="BK139" i="2"/>
  <c r="BK164" i="2"/>
  <c r="BK117" i="2"/>
  <c r="BK128" i="2"/>
  <c r="BK120" i="2"/>
  <c r="J154" i="2"/>
  <c r="BK152" i="2"/>
  <c r="J113" i="2"/>
  <c r="J131" i="2"/>
  <c r="J149" i="2"/>
  <c r="BK113" i="2"/>
  <c r="J127" i="2"/>
  <c r="BK103" i="2"/>
  <c r="BK170" i="2"/>
  <c r="BK97" i="2"/>
  <c r="BK129" i="2"/>
  <c r="BK147" i="2"/>
  <c r="J170" i="2"/>
  <c r="J158" i="2"/>
  <c r="J117" i="2"/>
  <c r="R91" i="2" l="1"/>
  <c r="T96" i="2"/>
  <c r="P109" i="2"/>
  <c r="R126" i="2"/>
  <c r="P133" i="2"/>
  <c r="P136" i="2"/>
  <c r="P153" i="2"/>
  <c r="BK91" i="2"/>
  <c r="J91" i="2" s="1"/>
  <c r="J61" i="2" s="1"/>
  <c r="P91" i="2"/>
  <c r="P96" i="2"/>
  <c r="T109" i="2"/>
  <c r="T126" i="2"/>
  <c r="BK136" i="2"/>
  <c r="J136" i="2"/>
  <c r="J67" i="2" s="1"/>
  <c r="BK153" i="2"/>
  <c r="J153" i="2" s="1"/>
  <c r="J68" i="2" s="1"/>
  <c r="P157" i="2"/>
  <c r="BK96" i="2"/>
  <c r="J96" i="2" s="1"/>
  <c r="J62" i="2" s="1"/>
  <c r="BK109" i="2"/>
  <c r="J109" i="2"/>
  <c r="J63" i="2" s="1"/>
  <c r="BK126" i="2"/>
  <c r="J126" i="2" s="1"/>
  <c r="J64" i="2" s="1"/>
  <c r="T133" i="2"/>
  <c r="R136" i="2"/>
  <c r="R153" i="2"/>
  <c r="T153" i="2"/>
  <c r="T157" i="2"/>
  <c r="T91" i="2"/>
  <c r="T90" i="2" s="1"/>
  <c r="R96" i="2"/>
  <c r="R109" i="2"/>
  <c r="P126" i="2"/>
  <c r="BK133" i="2"/>
  <c r="J133" i="2"/>
  <c r="J66" i="2" s="1"/>
  <c r="R133" i="2"/>
  <c r="T136" i="2"/>
  <c r="BK157" i="2"/>
  <c r="J157" i="2" s="1"/>
  <c r="J69" i="2" s="1"/>
  <c r="R157" i="2"/>
  <c r="J83" i="2"/>
  <c r="BE103" i="2"/>
  <c r="BE131" i="2"/>
  <c r="BE134" i="2"/>
  <c r="BE142" i="2"/>
  <c r="BE170" i="2"/>
  <c r="J54" i="2"/>
  <c r="BE97" i="2"/>
  <c r="BE113" i="2"/>
  <c r="BE127" i="2"/>
  <c r="BE128" i="2"/>
  <c r="BE135" i="2"/>
  <c r="BE137" i="2"/>
  <c r="BE139" i="2"/>
  <c r="BE147" i="2"/>
  <c r="BE149" i="2"/>
  <c r="BE164" i="2"/>
  <c r="E48" i="2"/>
  <c r="F55" i="2"/>
  <c r="BE110" i="2"/>
  <c r="BE117" i="2"/>
  <c r="BE120" i="2"/>
  <c r="BE129" i="2"/>
  <c r="BE144" i="2"/>
  <c r="BE152" i="2"/>
  <c r="BE155" i="2"/>
  <c r="BE158" i="2"/>
  <c r="BE92" i="2"/>
  <c r="BE93" i="2"/>
  <c r="BE154" i="2"/>
  <c r="BE156" i="2"/>
  <c r="J34" i="2"/>
  <c r="AW55" i="1" s="1"/>
  <c r="F37" i="2"/>
  <c r="BD55" i="1"/>
  <c r="BD54" i="1" s="1"/>
  <c r="W33" i="1" s="1"/>
  <c r="F36" i="2"/>
  <c r="BC55" i="1"/>
  <c r="BC54" i="1" s="1"/>
  <c r="AY54" i="1" s="1"/>
  <c r="F35" i="2"/>
  <c r="BB55" i="1"/>
  <c r="BB54" i="1" s="1"/>
  <c r="W31" i="1" s="1"/>
  <c r="F34" i="2"/>
  <c r="BA55" i="1"/>
  <c r="BA54" i="1" s="1"/>
  <c r="W30" i="1" s="1"/>
  <c r="P132" i="2" l="1"/>
  <c r="R132" i="2"/>
  <c r="T132" i="2"/>
  <c r="P90" i="2"/>
  <c r="P89" i="2" s="1"/>
  <c r="AU55" i="1" s="1"/>
  <c r="AU54" i="1" s="1"/>
  <c r="T89" i="2"/>
  <c r="R90" i="2"/>
  <c r="R89" i="2" s="1"/>
  <c r="BK132" i="2"/>
  <c r="J132" i="2"/>
  <c r="J65" i="2"/>
  <c r="BK90" i="2"/>
  <c r="J90" i="2"/>
  <c r="J60" i="2"/>
  <c r="W32" i="1"/>
  <c r="J33" i="2"/>
  <c r="AV55" i="1" s="1"/>
  <c r="AT55" i="1" s="1"/>
  <c r="AW54" i="1"/>
  <c r="AK30" i="1" s="1"/>
  <c r="AX54" i="1"/>
  <c r="F33" i="2"/>
  <c r="AZ55" i="1"/>
  <c r="AZ54" i="1" s="1"/>
  <c r="W29" i="1" s="1"/>
  <c r="BK89" i="2" l="1"/>
  <c r="J89" i="2"/>
  <c r="J30" i="2" s="1"/>
  <c r="AG55" i="1" s="1"/>
  <c r="AG54" i="1" s="1"/>
  <c r="AK26" i="1" s="1"/>
  <c r="AV54" i="1"/>
  <c r="AK29" i="1"/>
  <c r="J39" i="2" l="1"/>
  <c r="J59" i="2"/>
  <c r="AN55" i="1"/>
  <c r="AK35" i="1"/>
  <c r="AT54" i="1"/>
  <c r="AN54" i="1"/>
</calcChain>
</file>

<file path=xl/sharedStrings.xml><?xml version="1.0" encoding="utf-8"?>
<sst xmlns="http://schemas.openxmlformats.org/spreadsheetml/2006/main" count="1090" uniqueCount="292">
  <si>
    <t>Export Komplet</t>
  </si>
  <si>
    <t>VZ</t>
  </si>
  <si>
    <t>2.0</t>
  </si>
  <si>
    <t>ZAMOK</t>
  </si>
  <si>
    <t>False</t>
  </si>
  <si>
    <t>{bf3fd220-c049-46db-a027-408423775a20}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</si>
  <si>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</si>
  <si>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</si>
  <si>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</si>
  <si>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</si>
  <si>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</si>
  <si>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</si>
  <si>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</si>
  <si>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</si>
  <si>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</si>
  <si>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</si>
  <si>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</si>
  <si>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</si>
  <si>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</si>
  <si>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</si>
  <si>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</si>
  <si>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</si>
  <si>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18.6.2025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</si>
  <si>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</si>
  <si>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</si>
  <si>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</si>
  <si>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</si>
  <si>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</si>
  <si>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</si>
  <si>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</si>
  <si>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</si>
  <si>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</si>
  <si>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</si>
  <si>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</si>
  <si>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</si>
  <si>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</si>
  <si>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</si>
  <si>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</si>
  <si>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</si>
  <si>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</si>
  <si>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</si>
  <si>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</si>
  <si>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</si>
  <si>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</si>
  <si>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</si>
  <si>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</si>
  <si>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</si>
  <si>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</si>
  <si>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</si>
  <si>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</si>
  <si>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</si>
  <si>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</si>
  <si>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</si>
  <si>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</si>
  <si>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</si>
  <si>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</si>
  <si>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</si>
  <si>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</si>
  <si>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</si>
  <si>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</si>
  <si>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</si>
  <si>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</si>
  <si>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</si>
  <si>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</si>
  <si>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</si>
  <si>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</si>
  <si>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</si>
  <si>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</si>
  <si>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</si>
  <si>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</si>
  <si>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</si>
  <si>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</si>
  <si>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</si>
  <si>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</si>
  <si>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</si>
  <si>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</si>
  <si>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</si>
  <si>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</si>
  <si>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250606</t>
  </si>
  <si>
    <t>Dodávka, demontáž a montáž vzduchotechniky-VÍCEPRÁCE</t>
  </si>
  <si>
    <t>STA</t>
  </si>
  <si>
    <t>1</t>
  </si>
  <si>
    <t>{339e6655-31f4-4c2a-8dda-b718fd3177f6}</t>
  </si>
  <si>
    <t>2</t>
  </si>
  <si>
    <t>HEB200</t>
  </si>
  <si>
    <t>Šířka/Výška HEB 200</t>
  </si>
  <si>
    <t>M</t>
  </si>
  <si>
    <t>0,2</t>
  </si>
  <si>
    <t>3</t>
  </si>
  <si>
    <t>KRYCÍ LIST SOUPISU PRACÍ</t>
  </si>
  <si>
    <t>Objekt:</t>
  </si>
  <si>
    <t>250606 - Dodávka, demontáž a montáž vzduchotechniky-VÍCEPRÁCE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</si>
  <si>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</si>
  <si>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</si>
  <si>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</si>
  <si>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</si>
  <si>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</si>
  <si>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</si>
  <si>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</si>
  <si>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</si>
  <si>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</si>
  <si>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</si>
  <si>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D1 - Zařízení č.1 – Větrání kuchyně</t>
  </si>
  <si>
    <t xml:space="preserve">    D2 - Ocelová výměna - Větrání kuchyně</t>
  </si>
  <si>
    <t xml:space="preserve">    D3 - Ostatní činnosti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</si>
  <si>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</si>
  <si>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</si>
  <si>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</si>
  <si>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</si>
  <si>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</si>
  <si>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</si>
  <si>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</si>
  <si>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</si>
  <si>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</si>
  <si>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</si>
  <si>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</si>
  <si>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</si>
  <si>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</si>
  <si>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</si>
  <si>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</si>
  <si>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</si>
  <si>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</si>
  <si>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</si>
  <si>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</si>
  <si>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310235251</t>
  </si>
  <si>
    <t>Zazdívka otvorů ve zdivu nadzákladovém cihlami pálenými plochy do 0,0225 m2, ve zdi tl. přes 300 do 450 mm</t>
  </si>
  <si>
    <t>kus</t>
  </si>
  <si>
    <t>poptávka OSS_23042025 - D.1.1 Arch. - ZN - [2]</t>
  </si>
  <si>
    <t>4</t>
  </si>
  <si>
    <t>443082446</t>
  </si>
  <si>
    <t>311231115</t>
  </si>
  <si>
    <t>Zdivo z cihel pálených nosné z cihel plných dl. 290 mm P 7 až 15, na maltu ze suché směsi 5 MPa</t>
  </si>
  <si>
    <t>m3</t>
  </si>
  <si>
    <t>CS ÚRS 2025 01</t>
  </si>
  <si>
    <t>1784768581</t>
  </si>
  <si>
    <t>Online PSC</t>
  </si>
  <si>
    <t>https://podminky.urs.cz/item/CS_URS_2025_01/311231115</t>
  </si>
  <si>
    <t>VV</t>
  </si>
  <si>
    <t>1*(0,3*0,45*0,55)"0.18-nové otvory</t>
  </si>
  <si>
    <t>6</t>
  </si>
  <si>
    <t>Úpravy povrchů, podlahy a osazování výplní</t>
  </si>
  <si>
    <t>612142001</t>
  </si>
  <si>
    <t>Pletivo vnitřních ploch v ploše nebo pruzích, na plném podkladu sklovláknité vtlačené do tmelu včetně tmelu stěn</t>
  </si>
  <si>
    <t>m2</t>
  </si>
  <si>
    <t>poptávka OSS_23042025 - D.1.1 Arch. - ZN - [12]</t>
  </si>
  <si>
    <t>2134725562</t>
  </si>
  <si>
    <t>1*(0,3*0,55)"0.18-nové otvory</t>
  </si>
  <si>
    <t>4*(HEB200*HEB200)"0.18-ocelová výměna</t>
  </si>
  <si>
    <t>Součet</t>
  </si>
  <si>
    <t>FIG</t>
  </si>
  <si>
    <t>Rozpad figury: HEB200</t>
  </si>
  <si>
    <t>612321141</t>
  </si>
  <si>
    <t>Omítka vápenocementová vnitřních ploch nanášená ručně dvouvrstvá, tloušťky jádrové omítky do 10 mm a tloušťky štuku do 3 mm štuková svislých konstrukcí stěn</t>
  </si>
  <si>
    <t>poptávka OSS_23042025 - D.1.1 Arch. - ZN - [14]</t>
  </si>
  <si>
    <t>679097181</t>
  </si>
  <si>
    <t>9</t>
  </si>
  <si>
    <t>Ostatní konstrukce a práce, bourání</t>
  </si>
  <si>
    <t>5</t>
  </si>
  <si>
    <t>963012520</t>
  </si>
  <si>
    <t>Bourání stropů z desek nebo panelů železobetonových prefabrikovaných s dutinami z panelů, š. přes 300 mm tl. přes 140 mm</t>
  </si>
  <si>
    <t>-462541046</t>
  </si>
  <si>
    <t>https://podminky.urs.cz/item/CS_URS_2025_01/963012520</t>
  </si>
  <si>
    <t>1*(((0,25*0,4)+(0,3*0,65))*0,25)+1*(((0,25*0,4)+(0,35*0,65))*0,25)"0.18-rozšíření otvory strop VZT</t>
  </si>
  <si>
    <t>971033541</t>
  </si>
  <si>
    <t>Vybourání otvorů ve zdivu základovém nebo nadzákladovém z cihel, tvárnic, příčkovek z cihel pálených na maltu vápennou nebo vápenocementovou plochy do 1 m2, tl. do 300 mm</t>
  </si>
  <si>
    <t>poptávka OSS_23042025 - D.1.1 Arch. - ZN - [33]</t>
  </si>
  <si>
    <t>175051057</t>
  </si>
  <si>
    <t>4*(HEB200*HEB200*0,2)"0.18-ocelová výměna</t>
  </si>
  <si>
    <t>7</t>
  </si>
  <si>
    <t>971033561</t>
  </si>
  <si>
    <t>Vybourání otvorů ve zdivu základovém nebo nadzákladovém z cihel, tvárnic, příčkovek z cihel pálených na maltu vápennou nebo vápenocementovou plochy do 1 m2, tl. do 600 mm</t>
  </si>
  <si>
    <t>-778226311</t>
  </si>
  <si>
    <t>https://podminky.urs.cz/item/CS_URS_2025_01/971033561</t>
  </si>
  <si>
    <t>1*(0,3*0,45*0,55)+1*(1,2*0,45*0,55)"0.18-nové otvory</t>
  </si>
  <si>
    <t>8</t>
  </si>
  <si>
    <t>978013191</t>
  </si>
  <si>
    <t>Otlučení vápenných nebo vápenocementových omítek vnitřních ploch stěn s vyškrabáním spar, s očištěním zdiva, v rozsahu přes 50 do 100 %</t>
  </si>
  <si>
    <t>poptávka OSS_23042025 - D.1.1 Arch. - ZN - [38]</t>
  </si>
  <si>
    <t>-1374956518</t>
  </si>
  <si>
    <t>1*(0,3*0,55)+1*(1,2*0,55)"0.18-nové otvory</t>
  </si>
  <si>
    <t>997</t>
  </si>
  <si>
    <t>Doprava suti a vybouraných hmot</t>
  </si>
  <si>
    <t>997013211</t>
  </si>
  <si>
    <t>Vnitrostaveništní doprava suti a vybouraných hmot vodorovně do 50 m s naložením ručně pro budovy a haly výšky do 6 m</t>
  </si>
  <si>
    <t>t</t>
  </si>
  <si>
    <t>poptávka OSS_23042025 - D.1.1 Arch. - ZN - [39]</t>
  </si>
  <si>
    <t>911218146</t>
  </si>
  <si>
    <t>10</t>
  </si>
  <si>
    <t>997013501</t>
  </si>
  <si>
    <t>Odvoz suti a vybouraných hmot na skládku nebo meziskládku se složením, na vzdálenost do 1 km</t>
  </si>
  <si>
    <t>poptávka OSS_23042025 - D.1.1 Arch. - ZN - [40]</t>
  </si>
  <si>
    <t>1360444764</t>
  </si>
  <si>
    <t>11</t>
  </si>
  <si>
    <t>997013509</t>
  </si>
  <si>
    <t>Odvoz suti a vybouraných hmot na skládku nebo meziskládku se složením, na vzdálenost Příplatek k ceně za každý další započatý 1 km přes 1 km</t>
  </si>
  <si>
    <t>poptávka OSS_23042025 - D.1.1 Arch. - ZN - [41]</t>
  </si>
  <si>
    <t>-1813097345</t>
  </si>
  <si>
    <t>((2*4,1)-1)*0,465</t>
  </si>
  <si>
    <t>997013871</t>
  </si>
  <si>
    <t>Poplatek za uložení stavebního odpadu na recyklační skládce (skládkovné) směsného stavebního a demoličního zatříděného do Katalogu odpadů pod kódem 17 09 04</t>
  </si>
  <si>
    <t>poptávka OSS_23042025 - D.1.1 Arch. - ZN - [47]</t>
  </si>
  <si>
    <t>490199518</t>
  </si>
  <si>
    <t>PSV</t>
  </si>
  <si>
    <t>Práce a dodávky PSV</t>
  </si>
  <si>
    <t>D1</t>
  </si>
  <si>
    <t>Zařízení č.1 – Větrání kuchyně</t>
  </si>
  <si>
    <t>13</t>
  </si>
  <si>
    <t>003.R1</t>
  </si>
  <si>
    <t>Požární klapka FDMB 600 x 600 . 01, ovládání ruční a teplotní (tavná pojistka)</t>
  </si>
  <si>
    <t>ks</t>
  </si>
  <si>
    <t>-1875792717</t>
  </si>
  <si>
    <t>14</t>
  </si>
  <si>
    <t>Pol30</t>
  </si>
  <si>
    <t>Ocelové pozinkované potrubí čtyřhranné skupiny I., tř. těsnosti C dle ČSN EN 1507 do obvodu 1500 mm, 60% tvarových kusů</t>
  </si>
  <si>
    <t>poptávka OSS_23042025 - D.1.2.4 VZT - NN - [30]</t>
  </si>
  <si>
    <t>2045820655</t>
  </si>
  <si>
    <t>D2</t>
  </si>
  <si>
    <t>Ocelová výměna - Větrání kuchyně</t>
  </si>
  <si>
    <t>15</t>
  </si>
  <si>
    <t>767995102.R1</t>
  </si>
  <si>
    <t>Montáž ostatních atypických zámečnických konstrukcí hmotnosti přes 1 do 3 kg</t>
  </si>
  <si>
    <t>kg</t>
  </si>
  <si>
    <t>16</t>
  </si>
  <si>
    <t>1803324144</t>
  </si>
  <si>
    <t>2*(0,003*0,05*(0,8+0,2))*7850</t>
  </si>
  <si>
    <t>13611210.R1</t>
  </si>
  <si>
    <t>plech ocelový hladký jakost S235JR tl 3mm tabule</t>
  </si>
  <si>
    <t>1885282484</t>
  </si>
  <si>
    <t>2*(0,003*0,05*(0,8+0,2))*7850*0,001</t>
  </si>
  <si>
    <t>0,002*1,1 'Přepočtené koeficientem množství</t>
  </si>
  <si>
    <t>17</t>
  </si>
  <si>
    <t>767995114.R1</t>
  </si>
  <si>
    <t>Montáž ostatních atypických zámečnických konstrukcí hmotnosti přes 20 do 50 kg</t>
  </si>
  <si>
    <t>1486144838</t>
  </si>
  <si>
    <t>(0,8+0,2)*22,4</t>
  </si>
  <si>
    <t>18</t>
  </si>
  <si>
    <t>13010752.R1</t>
  </si>
  <si>
    <t>ocel profilová jakost S235JR (11 375) průřez IPE 200</t>
  </si>
  <si>
    <t>-435587368</t>
  </si>
  <si>
    <t>(0,8+0,2)*22,4*0,001</t>
  </si>
  <si>
    <t>0,022*1,1 'Přepočtené koeficientem množství</t>
  </si>
  <si>
    <t>19</t>
  </si>
  <si>
    <t>767995117.R1</t>
  </si>
  <si>
    <t>Montáž ostatních atypických zámečnických konstrukcí hmotnosti přes 250 do 500 kg</t>
  </si>
  <si>
    <t>1922991194</t>
  </si>
  <si>
    <t>(0,2+5,58+0,2)*61,3</t>
  </si>
  <si>
    <t>20</t>
  </si>
  <si>
    <t>13010980.R1</t>
  </si>
  <si>
    <t>ocel profilová jakost S235JR (11 375) průřez HEB 200</t>
  </si>
  <si>
    <t>-993537936</t>
  </si>
  <si>
    <t>(0,2+5,58+0,2)*61,3*0,001</t>
  </si>
  <si>
    <t>0,367*1,1 'Přepočtené koeficientem množství</t>
  </si>
  <si>
    <t>998767121.R1</t>
  </si>
  <si>
    <t>Přesun hmot pro zámečnické konstrukce stanovený z hmotnosti přesunovaného materiálu vodorovná dopravní vzdálenost do 50 m ruční (bez užití mechanizace) v objektech výšky do 6 m</t>
  </si>
  <si>
    <t>-124764236</t>
  </si>
  <si>
    <t>D3</t>
  </si>
  <si>
    <t>Ostatní činnosti</t>
  </si>
  <si>
    <t>22</t>
  </si>
  <si>
    <t>D3.R1</t>
  </si>
  <si>
    <t>Montážní a spojovací materiál</t>
  </si>
  <si>
    <t>soubor</t>
  </si>
  <si>
    <t>607398300</t>
  </si>
  <si>
    <t>23</t>
  </si>
  <si>
    <t>Pol37.R1</t>
  </si>
  <si>
    <t>Doprava</t>
  </si>
  <si>
    <t>36567749</t>
  </si>
  <si>
    <t>24</t>
  </si>
  <si>
    <t>D3.R2</t>
  </si>
  <si>
    <t>HZS, kompletace</t>
  </si>
  <si>
    <t>-1451778557</t>
  </si>
  <si>
    <t>784</t>
  </si>
  <si>
    <t>Dokončovací práce - malby a tapety</t>
  </si>
  <si>
    <t>25</t>
  </si>
  <si>
    <t>784111001</t>
  </si>
  <si>
    <t>Oprášení (ometení) podkladu v místnostech výšky do 3,80 m</t>
  </si>
  <si>
    <t>poptávka OSS_23042025 - D.1.1 Arch. - ZN - [88]</t>
  </si>
  <si>
    <t>1690678278</t>
  </si>
  <si>
    <t>26</t>
  </si>
  <si>
    <t>784181121</t>
  </si>
  <si>
    <t>Penetrace podkladu jednonásobná hloubková akrylátová bezbarvá v místnostech výšky do 3,80 m</t>
  </si>
  <si>
    <t>poptávka OSS_23042025 - D.1.1 Arch. - ZN - [90]</t>
  </si>
  <si>
    <t>-510537658</t>
  </si>
  <si>
    <t>27</t>
  </si>
  <si>
    <t>784221101</t>
  </si>
  <si>
    <t>Malby z malířských směsí otěruvzdorných za sucha dvojnásobné, bílé za sucha otěruvzdorné dobře v místnostech výšky do 3,80 m</t>
  </si>
  <si>
    <t>poptávka OSS_23042025 - D.1.1 Arch. - ZN - [93]</t>
  </si>
  <si>
    <t>-2097598429</t>
  </si>
  <si>
    <t>P</t>
  </si>
  <si>
    <t>Poznámka k položce:_x000D_
Poznámka k položce: Požadavek na malbu: standardní bílá malba (proti plísni)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</si>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</sst>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b/>
      <sz val="8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 indent="1"/>
    </xf>
    <xf numFmtId="0" fontId="17" fillId="0" borderId="0" xfId="0" applyFont="1" applyAlignment="1" applyProtection="1">
      <alignment horizontal="left" vertical="center" indent="1"/>
    </xf>
    <xf numFmtId="167" fontId="17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971033561" TargetMode="External"/><Relationship Id="rId2" Type="http://schemas.openxmlformats.org/officeDocument/2006/relationships/hyperlink" Target="https://podminky.urs.cz/item/CS_URS_2025_01/963012520" TargetMode="External"/><Relationship Id="rId1" Type="http://schemas.openxmlformats.org/officeDocument/2006/relationships/hyperlink" Target="https://podminky.urs.cz/item/CS_URS_2025_01/31123111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3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pans="1:74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33" t="s">
        <v>13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1"/>
      <c r="AQ5" s="21"/>
      <c r="AR5" s="19"/>
      <c r="BS5" s="16" t="s">
        <v>6</v>
      </c>
    </row>
    <row r="6" spans="1:74" s="1" customFormat="1" ht="36.950000000000003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35" t="s">
        <v>15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1"/>
      <c r="AQ6" s="21"/>
      <c r="AR6" s="19"/>
      <c r="BS6" s="16" t="s">
        <v>6</v>
      </c>
    </row>
    <row r="7" spans="1:74" s="1" customFormat="1" ht="12" customHeight="1">
      <c r="B7" s="20"/>
      <c r="C7" s="21"/>
      <c r="D7" s="27" t="s">
        <v>16</v>
      </c>
      <c r="E7" s="21"/>
      <c r="F7" s="21"/>
      <c r="G7" s="21"/>
      <c r="H7" s="21"/>
      <c r="I7" s="21"/>
      <c r="J7" s="21"/>
      <c r="K7" s="25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18</v>
      </c>
      <c r="AL7" s="21"/>
      <c r="AM7" s="21"/>
      <c r="AN7" s="25" t="s">
        <v>17</v>
      </c>
      <c r="AO7" s="21"/>
      <c r="AP7" s="21"/>
      <c r="AQ7" s="21"/>
      <c r="AR7" s="19"/>
      <c r="BS7" s="16" t="s">
        <v>6</v>
      </c>
    </row>
    <row r="8" spans="1:74" s="1" customFormat="1" ht="12" customHeight="1">
      <c r="B8" s="20"/>
      <c r="C8" s="21"/>
      <c r="D8" s="27" t="s">
        <v>19</v>
      </c>
      <c r="E8" s="21"/>
      <c r="F8" s="21"/>
      <c r="G8" s="21"/>
      <c r="H8" s="21"/>
      <c r="I8" s="21"/>
      <c r="J8" s="21"/>
      <c r="K8" s="25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21</v>
      </c>
      <c r="AL8" s="21"/>
      <c r="AM8" s="21"/>
      <c r="AN8" s="25" t="s">
        <v>22</v>
      </c>
      <c r="AO8" s="21"/>
      <c r="AP8" s="21"/>
      <c r="AQ8" s="21"/>
      <c r="AR8" s="1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pans="1:74" s="1" customFormat="1" ht="12" customHeight="1">
      <c r="B10" s="20"/>
      <c r="C10" s="21"/>
      <c r="D10" s="27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24</v>
      </c>
      <c r="AL10" s="21"/>
      <c r="AM10" s="21"/>
      <c r="AN10" s="25" t="s">
        <v>25</v>
      </c>
      <c r="AO10" s="21"/>
      <c r="AP10" s="21"/>
      <c r="AQ10" s="21"/>
      <c r="AR10" s="19"/>
      <c r="BS10" s="16" t="s">
        <v>6</v>
      </c>
    </row>
    <row r="11" spans="1:74" s="1" customFormat="1" ht="18.399999999999999" customHeight="1">
      <c r="B11" s="20"/>
      <c r="C11" s="21"/>
      <c r="D11" s="21"/>
      <c r="E11" s="25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27</v>
      </c>
      <c r="AL11" s="21"/>
      <c r="AM11" s="21"/>
      <c r="AN11" s="25" t="s">
        <v>28</v>
      </c>
      <c r="AO11" s="21"/>
      <c r="AP11" s="21"/>
      <c r="AQ11" s="21"/>
      <c r="AR11" s="1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pans="1:74" s="1" customFormat="1" ht="12" customHeight="1">
      <c r="B13" s="20"/>
      <c r="C13" s="21"/>
      <c r="D13" s="27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24</v>
      </c>
      <c r="AL13" s="21"/>
      <c r="AM13" s="21"/>
      <c r="AN13" s="25" t="s">
        <v>17</v>
      </c>
      <c r="AO13" s="21"/>
      <c r="AP13" s="21"/>
      <c r="AQ13" s="21"/>
      <c r="AR13" s="19"/>
      <c r="BS13" s="16" t="s">
        <v>6</v>
      </c>
    </row>
    <row r="14" spans="1:74" ht="12.75">
      <c r="B14" s="20"/>
      <c r="C14" s="21"/>
      <c r="D14" s="21"/>
      <c r="E14" s="25" t="s">
        <v>30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27</v>
      </c>
      <c r="AL14" s="21"/>
      <c r="AM14" s="21"/>
      <c r="AN14" s="25" t="s">
        <v>17</v>
      </c>
      <c r="AO14" s="21"/>
      <c r="AP14" s="21"/>
      <c r="AQ14" s="21"/>
      <c r="AR14" s="1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s="1" customFormat="1" ht="12" customHeight="1">
      <c r="B16" s="20"/>
      <c r="C16" s="21"/>
      <c r="D16" s="27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24</v>
      </c>
      <c r="AL16" s="21"/>
      <c r="AM16" s="21"/>
      <c r="AN16" s="25" t="s">
        <v>17</v>
      </c>
      <c r="AO16" s="21"/>
      <c r="AP16" s="21"/>
      <c r="AQ16" s="21"/>
      <c r="AR16" s="19"/>
      <c r="BS16" s="16" t="s">
        <v>4</v>
      </c>
    </row>
    <row r="17" spans="1:71" s="1" customFormat="1" ht="18.399999999999999" customHeight="1">
      <c r="B17" s="20"/>
      <c r="C17" s="21"/>
      <c r="D17" s="21"/>
      <c r="E17" s="25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27</v>
      </c>
      <c r="AL17" s="21"/>
      <c r="AM17" s="21"/>
      <c r="AN17" s="25" t="s">
        <v>17</v>
      </c>
      <c r="AO17" s="21"/>
      <c r="AP17" s="21"/>
      <c r="AQ17" s="21"/>
      <c r="AR17" s="19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pans="1:71" s="1" customFormat="1" ht="12" customHeight="1">
      <c r="B19" s="20"/>
      <c r="C19" s="21"/>
      <c r="D19" s="27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24</v>
      </c>
      <c r="AL19" s="21"/>
      <c r="AM19" s="21"/>
      <c r="AN19" s="25" t="s">
        <v>34</v>
      </c>
      <c r="AO19" s="21"/>
      <c r="AP19" s="21"/>
      <c r="AQ19" s="21"/>
      <c r="AR19" s="19"/>
      <c r="BS19" s="16" t="s">
        <v>6</v>
      </c>
    </row>
    <row r="20" spans="1:71" s="1" customFormat="1" ht="18.399999999999999" customHeight="1">
      <c r="B20" s="20"/>
      <c r="C20" s="21"/>
      <c r="D20" s="21"/>
      <c r="E20" s="25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27</v>
      </c>
      <c r="AL20" s="21"/>
      <c r="AM20" s="21"/>
      <c r="AN20" s="25" t="s">
        <v>36</v>
      </c>
      <c r="AO20" s="21"/>
      <c r="AP20" s="21"/>
      <c r="AQ20" s="21"/>
      <c r="AR20" s="19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s="1" customFormat="1" ht="12" customHeight="1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s="1" customFormat="1" ht="47.25" customHeight="1">
      <c r="B23" s="20"/>
      <c r="C23" s="21"/>
      <c r="D23" s="21"/>
      <c r="E23" s="236" t="s">
        <v>38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1"/>
      <c r="AP23" s="21"/>
      <c r="AQ23" s="21"/>
      <c r="AR23" s="1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s="1" customFormat="1" ht="6.95" customHeight="1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s="2" customFormat="1" ht="25.9" customHeight="1">
      <c r="A26" s="30"/>
      <c r="B26" s="31"/>
      <c r="C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7">
        <f>ROUND(AG54,2)</f>
        <v>35412.81</v>
      </c>
      <c r="AL26" s="238"/>
      <c r="AM26" s="238"/>
      <c r="AN26" s="238"/>
      <c r="AO26" s="238"/>
      <c r="AP26" s="32"/>
      <c r="AQ26" s="32"/>
      <c r="AR26" s="35"/>
      <c r="BE26" s="30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30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39" t="s">
        <v>40</v>
      </c>
      <c r="M28" s="239"/>
      <c r="N28" s="239"/>
      <c r="O28" s="239"/>
      <c r="P28" s="239"/>
      <c r="Q28" s="32"/>
      <c r="R28" s="32"/>
      <c r="S28" s="32"/>
      <c r="T28" s="32"/>
      <c r="U28" s="32"/>
      <c r="V28" s="32"/>
      <c r="W28" s="239" t="s">
        <v>41</v>
      </c>
      <c r="X28" s="239"/>
      <c r="Y28" s="239"/>
      <c r="Z28" s="239"/>
      <c r="AA28" s="239"/>
      <c r="AB28" s="239"/>
      <c r="AC28" s="239"/>
      <c r="AD28" s="239"/>
      <c r="AE28" s="239"/>
      <c r="AF28" s="32"/>
      <c r="AG28" s="32"/>
      <c r="AH28" s="32"/>
      <c r="AI28" s="32"/>
      <c r="AJ28" s="32"/>
      <c r="AK28" s="239" t="s">
        <v>42</v>
      </c>
      <c r="AL28" s="239"/>
      <c r="AM28" s="239"/>
      <c r="AN28" s="239"/>
      <c r="AO28" s="239"/>
      <c r="AP28" s="32"/>
      <c r="AQ28" s="32"/>
      <c r="AR28" s="35"/>
      <c r="BE28" s="30"/>
    </row>
    <row r="29" spans="1:71" s="3" customFormat="1" ht="14.45" customHeight="1">
      <c r="B29" s="36"/>
      <c r="C29" s="37"/>
      <c r="D29" s="27" t="s">
        <v>43</v>
      </c>
      <c r="E29" s="37"/>
      <c r="F29" s="27" t="s">
        <v>44</v>
      </c>
      <c r="G29" s="37"/>
      <c r="H29" s="37"/>
      <c r="I29" s="37"/>
      <c r="J29" s="37"/>
      <c r="K29" s="37"/>
      <c r="L29" s="242">
        <v>0.21</v>
      </c>
      <c r="M29" s="241"/>
      <c r="N29" s="241"/>
      <c r="O29" s="241"/>
      <c r="P29" s="241"/>
      <c r="Q29" s="37"/>
      <c r="R29" s="37"/>
      <c r="S29" s="37"/>
      <c r="T29" s="37"/>
      <c r="U29" s="37"/>
      <c r="V29" s="37"/>
      <c r="W29" s="240">
        <f>ROUND(AZ54, 2)</f>
        <v>35412.81</v>
      </c>
      <c r="X29" s="241"/>
      <c r="Y29" s="241"/>
      <c r="Z29" s="241"/>
      <c r="AA29" s="241"/>
      <c r="AB29" s="241"/>
      <c r="AC29" s="241"/>
      <c r="AD29" s="241"/>
      <c r="AE29" s="241"/>
      <c r="AF29" s="37"/>
      <c r="AG29" s="37"/>
      <c r="AH29" s="37"/>
      <c r="AI29" s="37"/>
      <c r="AJ29" s="37"/>
      <c r="AK29" s="240">
        <f>ROUND(AV54, 2)</f>
        <v>7436.69</v>
      </c>
      <c r="AL29" s="241"/>
      <c r="AM29" s="241"/>
      <c r="AN29" s="241"/>
      <c r="AO29" s="241"/>
      <c r="AP29" s="37"/>
      <c r="AQ29" s="37"/>
      <c r="AR29" s="38"/>
    </row>
    <row r="30" spans="1:71" s="3" customFormat="1" ht="14.45" customHeight="1">
      <c r="B30" s="36"/>
      <c r="C30" s="37"/>
      <c r="D30" s="37"/>
      <c r="E30" s="37"/>
      <c r="F30" s="27" t="s">
        <v>45</v>
      </c>
      <c r="G30" s="37"/>
      <c r="H30" s="37"/>
      <c r="I30" s="37"/>
      <c r="J30" s="37"/>
      <c r="K30" s="37"/>
      <c r="L30" s="242">
        <v>0.12</v>
      </c>
      <c r="M30" s="241"/>
      <c r="N30" s="241"/>
      <c r="O30" s="241"/>
      <c r="P30" s="241"/>
      <c r="Q30" s="37"/>
      <c r="R30" s="37"/>
      <c r="S30" s="37"/>
      <c r="T30" s="37"/>
      <c r="U30" s="37"/>
      <c r="V30" s="37"/>
      <c r="W30" s="240">
        <f>ROUND(BA54, 2)</f>
        <v>0</v>
      </c>
      <c r="X30" s="241"/>
      <c r="Y30" s="241"/>
      <c r="Z30" s="241"/>
      <c r="AA30" s="241"/>
      <c r="AB30" s="241"/>
      <c r="AC30" s="241"/>
      <c r="AD30" s="241"/>
      <c r="AE30" s="241"/>
      <c r="AF30" s="37"/>
      <c r="AG30" s="37"/>
      <c r="AH30" s="37"/>
      <c r="AI30" s="37"/>
      <c r="AJ30" s="37"/>
      <c r="AK30" s="240">
        <f>ROUND(AW54, 2)</f>
        <v>0</v>
      </c>
      <c r="AL30" s="241"/>
      <c r="AM30" s="241"/>
      <c r="AN30" s="241"/>
      <c r="AO30" s="241"/>
      <c r="AP30" s="37"/>
      <c r="AQ30" s="37"/>
      <c r="AR30" s="38"/>
    </row>
    <row r="31" spans="1:71" s="3" customFormat="1" ht="14.45" hidden="1" customHeight="1">
      <c r="B31" s="36"/>
      <c r="C31" s="37"/>
      <c r="D31" s="37"/>
      <c r="E31" s="37"/>
      <c r="F31" s="27" t="s">
        <v>46</v>
      </c>
      <c r="G31" s="37"/>
      <c r="H31" s="37"/>
      <c r="I31" s="37"/>
      <c r="J31" s="37"/>
      <c r="K31" s="37"/>
      <c r="L31" s="242">
        <v>0.21</v>
      </c>
      <c r="M31" s="241"/>
      <c r="N31" s="241"/>
      <c r="O31" s="241"/>
      <c r="P31" s="241"/>
      <c r="Q31" s="37"/>
      <c r="R31" s="37"/>
      <c r="S31" s="37"/>
      <c r="T31" s="37"/>
      <c r="U31" s="37"/>
      <c r="V31" s="37"/>
      <c r="W31" s="240">
        <f>ROUND(BB54, 2)</f>
        <v>0</v>
      </c>
      <c r="X31" s="241"/>
      <c r="Y31" s="241"/>
      <c r="Z31" s="241"/>
      <c r="AA31" s="241"/>
      <c r="AB31" s="241"/>
      <c r="AC31" s="241"/>
      <c r="AD31" s="241"/>
      <c r="AE31" s="241"/>
      <c r="AF31" s="37"/>
      <c r="AG31" s="37"/>
      <c r="AH31" s="37"/>
      <c r="AI31" s="37"/>
      <c r="AJ31" s="37"/>
      <c r="AK31" s="240">
        <v>0</v>
      </c>
      <c r="AL31" s="241"/>
      <c r="AM31" s="241"/>
      <c r="AN31" s="241"/>
      <c r="AO31" s="241"/>
      <c r="AP31" s="37"/>
      <c r="AQ31" s="37"/>
      <c r="AR31" s="38"/>
    </row>
    <row r="32" spans="1:71" s="3" customFormat="1" ht="14.45" hidden="1" customHeight="1">
      <c r="B32" s="36"/>
      <c r="C32" s="37"/>
      <c r="D32" s="37"/>
      <c r="E32" s="37"/>
      <c r="F32" s="27" t="s">
        <v>47</v>
      </c>
      <c r="G32" s="37"/>
      <c r="H32" s="37"/>
      <c r="I32" s="37"/>
      <c r="J32" s="37"/>
      <c r="K32" s="37"/>
      <c r="L32" s="242">
        <v>0.12</v>
      </c>
      <c r="M32" s="241"/>
      <c r="N32" s="241"/>
      <c r="O32" s="241"/>
      <c r="P32" s="241"/>
      <c r="Q32" s="37"/>
      <c r="R32" s="37"/>
      <c r="S32" s="37"/>
      <c r="T32" s="37"/>
      <c r="U32" s="37"/>
      <c r="V32" s="37"/>
      <c r="W32" s="240">
        <f>ROUND(BC54, 2)</f>
        <v>0</v>
      </c>
      <c r="X32" s="241"/>
      <c r="Y32" s="241"/>
      <c r="Z32" s="241"/>
      <c r="AA32" s="241"/>
      <c r="AB32" s="241"/>
      <c r="AC32" s="241"/>
      <c r="AD32" s="241"/>
      <c r="AE32" s="241"/>
      <c r="AF32" s="37"/>
      <c r="AG32" s="37"/>
      <c r="AH32" s="37"/>
      <c r="AI32" s="37"/>
      <c r="AJ32" s="37"/>
      <c r="AK32" s="240">
        <v>0</v>
      </c>
      <c r="AL32" s="241"/>
      <c r="AM32" s="241"/>
      <c r="AN32" s="241"/>
      <c r="AO32" s="241"/>
      <c r="AP32" s="37"/>
      <c r="AQ32" s="37"/>
      <c r="AR32" s="38"/>
    </row>
    <row r="33" spans="1:57" s="3" customFormat="1" ht="14.45" hidden="1" customHeight="1">
      <c r="B33" s="36"/>
      <c r="C33" s="37"/>
      <c r="D33" s="37"/>
      <c r="E33" s="37"/>
      <c r="F33" s="27" t="s">
        <v>48</v>
      </c>
      <c r="G33" s="37"/>
      <c r="H33" s="37"/>
      <c r="I33" s="37"/>
      <c r="J33" s="37"/>
      <c r="K33" s="37"/>
      <c r="L33" s="242">
        <v>0</v>
      </c>
      <c r="M33" s="241"/>
      <c r="N33" s="241"/>
      <c r="O33" s="241"/>
      <c r="P33" s="241"/>
      <c r="Q33" s="37"/>
      <c r="R33" s="37"/>
      <c r="S33" s="37"/>
      <c r="T33" s="37"/>
      <c r="U33" s="37"/>
      <c r="V33" s="37"/>
      <c r="W33" s="240">
        <f>ROUND(BD54, 2)</f>
        <v>0</v>
      </c>
      <c r="X33" s="241"/>
      <c r="Y33" s="241"/>
      <c r="Z33" s="241"/>
      <c r="AA33" s="241"/>
      <c r="AB33" s="241"/>
      <c r="AC33" s="241"/>
      <c r="AD33" s="241"/>
      <c r="AE33" s="241"/>
      <c r="AF33" s="37"/>
      <c r="AG33" s="37"/>
      <c r="AH33" s="37"/>
      <c r="AI33" s="37"/>
      <c r="AJ33" s="37"/>
      <c r="AK33" s="240">
        <v>0</v>
      </c>
      <c r="AL33" s="241"/>
      <c r="AM33" s="241"/>
      <c r="AN33" s="241"/>
      <c r="AO33" s="241"/>
      <c r="AP33" s="37"/>
      <c r="AQ33" s="37"/>
      <c r="AR33" s="38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30"/>
    </row>
    <row r="35" spans="1:57" s="2" customFormat="1" ht="25.9" customHeight="1">
      <c r="A35" s="30"/>
      <c r="B35" s="31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243" t="s">
        <v>51</v>
      </c>
      <c r="Y35" s="244"/>
      <c r="Z35" s="244"/>
      <c r="AA35" s="244"/>
      <c r="AB35" s="244"/>
      <c r="AC35" s="41"/>
      <c r="AD35" s="41"/>
      <c r="AE35" s="41"/>
      <c r="AF35" s="41"/>
      <c r="AG35" s="41"/>
      <c r="AH35" s="41"/>
      <c r="AI35" s="41"/>
      <c r="AJ35" s="41"/>
      <c r="AK35" s="245">
        <f>SUM(AK26:AK33)</f>
        <v>42849.5</v>
      </c>
      <c r="AL35" s="244"/>
      <c r="AM35" s="244"/>
      <c r="AN35" s="244"/>
      <c r="AO35" s="246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6.95" customHeight="1">
      <c r="A37" s="30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  <c r="BE37" s="30"/>
    </row>
    <row r="41" spans="1:57" s="2" customFormat="1" ht="6.95" customHeight="1">
      <c r="A41" s="30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  <c r="BE41" s="30"/>
    </row>
    <row r="42" spans="1:57" s="2" customFormat="1" ht="24.95" customHeight="1">
      <c r="A42" s="30"/>
      <c r="B42" s="31"/>
      <c r="C42" s="22" t="s">
        <v>52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  <c r="BE42" s="30"/>
    </row>
    <row r="43" spans="1:57" s="2" customFormat="1" ht="6.95" customHeight="1">
      <c r="A43" s="30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  <c r="BE43" s="30"/>
    </row>
    <row r="44" spans="1:57" s="4" customFormat="1" ht="12" customHeight="1">
      <c r="B44" s="47"/>
      <c r="C44" s="27" t="s">
        <v>12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25-03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1:57" s="5" customFormat="1" ht="36.950000000000003" customHeight="1">
      <c r="B45" s="50"/>
      <c r="C45" s="51" t="s">
        <v>14</v>
      </c>
      <c r="D45" s="52"/>
      <c r="E45" s="52"/>
      <c r="F45" s="52"/>
      <c r="G45" s="52"/>
      <c r="H45" s="52"/>
      <c r="I45" s="52"/>
      <c r="J45" s="52"/>
      <c r="K45" s="52"/>
      <c r="L45" s="247" t="str">
        <f>K6</f>
        <v>Modernizace stravovacího provozu ISŠA Brno, Dunajevského 1</v>
      </c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52"/>
      <c r="AQ45" s="52"/>
      <c r="AR45" s="53"/>
    </row>
    <row r="46" spans="1:57" s="2" customFormat="1" ht="6.95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  <c r="BE46" s="30"/>
    </row>
    <row r="47" spans="1:57" s="2" customFormat="1" ht="12" customHeight="1">
      <c r="A47" s="30"/>
      <c r="B47" s="31"/>
      <c r="C47" s="27" t="s">
        <v>19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>Dunajevského 1996/1, 616 00 Brno-Žabovřesky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21</v>
      </c>
      <c r="AJ47" s="32"/>
      <c r="AK47" s="32"/>
      <c r="AL47" s="32"/>
      <c r="AM47" s="249" t="str">
        <f>IF(AN8= "","",AN8)</f>
        <v>18.6.2025</v>
      </c>
      <c r="AN47" s="249"/>
      <c r="AO47" s="32"/>
      <c r="AP47" s="32"/>
      <c r="AQ47" s="32"/>
      <c r="AR47" s="35"/>
      <c r="BE47" s="30"/>
    </row>
    <row r="48" spans="1:57" s="2" customFormat="1" ht="6.95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  <c r="BE48" s="30"/>
    </row>
    <row r="49" spans="1:91" s="2" customFormat="1" ht="15.2" customHeight="1">
      <c r="A49" s="30"/>
      <c r="B49" s="31"/>
      <c r="C49" s="27" t="s">
        <v>23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>HRASPO spol. s r.o.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31</v>
      </c>
      <c r="AJ49" s="32"/>
      <c r="AK49" s="32"/>
      <c r="AL49" s="32"/>
      <c r="AM49" s="250" t="str">
        <f>IF(E17="","",E17)</f>
        <v xml:space="preserve"> </v>
      </c>
      <c r="AN49" s="251"/>
      <c r="AO49" s="251"/>
      <c r="AP49" s="251"/>
      <c r="AQ49" s="32"/>
      <c r="AR49" s="35"/>
      <c r="AS49" s="252" t="s">
        <v>53</v>
      </c>
      <c r="AT49" s="253"/>
      <c r="AU49" s="56"/>
      <c r="AV49" s="56"/>
      <c r="AW49" s="56"/>
      <c r="AX49" s="56"/>
      <c r="AY49" s="56"/>
      <c r="AZ49" s="56"/>
      <c r="BA49" s="56"/>
      <c r="BB49" s="56"/>
      <c r="BC49" s="56"/>
      <c r="BD49" s="57"/>
      <c r="BE49" s="30"/>
    </row>
    <row r="50" spans="1:91" s="2" customFormat="1" ht="15.2" customHeight="1">
      <c r="A50" s="30"/>
      <c r="B50" s="31"/>
      <c r="C50" s="27" t="s">
        <v>29</v>
      </c>
      <c r="D50" s="32"/>
      <c r="E50" s="32"/>
      <c r="F50" s="32"/>
      <c r="G50" s="32"/>
      <c r="H50" s="32"/>
      <c r="I50" s="32"/>
      <c r="J50" s="32"/>
      <c r="K50" s="32"/>
      <c r="L50" s="48" t="str">
        <f>IF(E14="","",E14)</f>
        <v xml:space="preserve"> 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33</v>
      </c>
      <c r="AJ50" s="32"/>
      <c r="AK50" s="32"/>
      <c r="AL50" s="32"/>
      <c r="AM50" s="250" t="str">
        <f>IF(E20="","",E20)</f>
        <v>OSS Brno, s.r.o.</v>
      </c>
      <c r="AN50" s="251"/>
      <c r="AO50" s="251"/>
      <c r="AP50" s="251"/>
      <c r="AQ50" s="32"/>
      <c r="AR50" s="35"/>
      <c r="AS50" s="254"/>
      <c r="AT50" s="255"/>
      <c r="AU50" s="58"/>
      <c r="AV50" s="58"/>
      <c r="AW50" s="58"/>
      <c r="AX50" s="58"/>
      <c r="AY50" s="58"/>
      <c r="AZ50" s="58"/>
      <c r="BA50" s="58"/>
      <c r="BB50" s="58"/>
      <c r="BC50" s="58"/>
      <c r="BD50" s="59"/>
      <c r="BE50" s="30"/>
    </row>
    <row r="51" spans="1:91" s="2" customFormat="1" ht="10.9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56"/>
      <c r="AT51" s="257"/>
      <c r="AU51" s="60"/>
      <c r="AV51" s="60"/>
      <c r="AW51" s="60"/>
      <c r="AX51" s="60"/>
      <c r="AY51" s="60"/>
      <c r="AZ51" s="60"/>
      <c r="BA51" s="60"/>
      <c r="BB51" s="60"/>
      <c r="BC51" s="60"/>
      <c r="BD51" s="61"/>
      <c r="BE51" s="30"/>
    </row>
    <row r="52" spans="1:91" s="2" customFormat="1" ht="29.25" customHeight="1">
      <c r="A52" s="30"/>
      <c r="B52" s="31"/>
      <c r="C52" s="258" t="s">
        <v>54</v>
      </c>
      <c r="D52" s="259"/>
      <c r="E52" s="259"/>
      <c r="F52" s="259"/>
      <c r="G52" s="259"/>
      <c r="H52" s="62"/>
      <c r="I52" s="260" t="s">
        <v>55</v>
      </c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61" t="s">
        <v>56</v>
      </c>
      <c r="AH52" s="259"/>
      <c r="AI52" s="259"/>
      <c r="AJ52" s="259"/>
      <c r="AK52" s="259"/>
      <c r="AL52" s="259"/>
      <c r="AM52" s="259"/>
      <c r="AN52" s="260" t="s">
        <v>57</v>
      </c>
      <c r="AO52" s="259"/>
      <c r="AP52" s="259"/>
      <c r="AQ52" s="63" t="s">
        <v>58</v>
      </c>
      <c r="AR52" s="35"/>
      <c r="AS52" s="64" t="s">
        <v>59</v>
      </c>
      <c r="AT52" s="65" t="s">
        <v>60</v>
      </c>
      <c r="AU52" s="65" t="s">
        <v>61</v>
      </c>
      <c r="AV52" s="65" t="s">
        <v>62</v>
      </c>
      <c r="AW52" s="65" t="s">
        <v>63</v>
      </c>
      <c r="AX52" s="65" t="s">
        <v>64</v>
      </c>
      <c r="AY52" s="65" t="s">
        <v>65</v>
      </c>
      <c r="AZ52" s="65" t="s">
        <v>66</v>
      </c>
      <c r="BA52" s="65" t="s">
        <v>67</v>
      </c>
      <c r="BB52" s="65" t="s">
        <v>68</v>
      </c>
      <c r="BC52" s="65" t="s">
        <v>69</v>
      </c>
      <c r="BD52" s="66" t="s">
        <v>70</v>
      </c>
      <c r="BE52" s="30"/>
    </row>
    <row r="53" spans="1:91" s="2" customFormat="1" ht="10.9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  <c r="BE53" s="30"/>
    </row>
    <row r="54" spans="1:91" s="6" customFormat="1" ht="32.450000000000003" customHeight="1">
      <c r="B54" s="70"/>
      <c r="C54" s="71" t="s">
        <v>71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265">
        <f>ROUND(AG55,2)</f>
        <v>35412.81</v>
      </c>
      <c r="AH54" s="265"/>
      <c r="AI54" s="265"/>
      <c r="AJ54" s="265"/>
      <c r="AK54" s="265"/>
      <c r="AL54" s="265"/>
      <c r="AM54" s="265"/>
      <c r="AN54" s="266">
        <f>SUM(AG54,AT54)</f>
        <v>42849.5</v>
      </c>
      <c r="AO54" s="266"/>
      <c r="AP54" s="266"/>
      <c r="AQ54" s="74" t="s">
        <v>17</v>
      </c>
      <c r="AR54" s="75"/>
      <c r="AS54" s="76">
        <f>ROUND(AS55,2)</f>
        <v>0</v>
      </c>
      <c r="AT54" s="77">
        <f>ROUND(SUM(AV54:AW54),2)</f>
        <v>7436.69</v>
      </c>
      <c r="AU54" s="78">
        <f>ROUND(AU55,5)</f>
        <v>28.900200000000002</v>
      </c>
      <c r="AV54" s="77">
        <f>ROUND(AZ54*L29,2)</f>
        <v>7436.69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ROUND(AZ55,2)</f>
        <v>35412.81</v>
      </c>
      <c r="BA54" s="77">
        <f>ROUND(BA55,2)</f>
        <v>0</v>
      </c>
      <c r="BB54" s="77">
        <f>ROUND(BB55,2)</f>
        <v>0</v>
      </c>
      <c r="BC54" s="77">
        <f>ROUND(BC55,2)</f>
        <v>0</v>
      </c>
      <c r="BD54" s="79">
        <f>ROUND(BD55,2)</f>
        <v>0</v>
      </c>
      <c r="BS54" s="80" t="s">
        <v>72</v>
      </c>
      <c r="BT54" s="80" t="s">
        <v>73</v>
      </c>
      <c r="BU54" s="81" t="s">
        <v>74</v>
      </c>
      <c r="BV54" s="80" t="s">
        <v>75</v>
      </c>
      <c r="BW54" s="80" t="s">
        <v>5</v>
      </c>
      <c r="BX54" s="80" t="s">
        <v>76</v>
      </c>
      <c r="CL54" s="80" t="s">
        <v>17</v>
      </c>
    </row>
    <row r="55" spans="1:91" s="7" customFormat="1" ht="24.75" customHeight="1">
      <c r="A55" s="82" t="s">
        <v>77</v>
      </c>
      <c r="B55" s="83"/>
      <c r="C55" s="84"/>
      <c r="D55" s="264" t="s">
        <v>78</v>
      </c>
      <c r="E55" s="264"/>
      <c r="F55" s="264"/>
      <c r="G55" s="264"/>
      <c r="H55" s="264"/>
      <c r="I55" s="85"/>
      <c r="J55" s="264" t="s">
        <v>79</v>
      </c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2">
        <f>'250606 - Dodávka, demontá...'!J30</f>
        <v>35412.81</v>
      </c>
      <c r="AH55" s="263"/>
      <c r="AI55" s="263"/>
      <c r="AJ55" s="263"/>
      <c r="AK55" s="263"/>
      <c r="AL55" s="263"/>
      <c r="AM55" s="263"/>
      <c r="AN55" s="262">
        <f>SUM(AG55,AT55)</f>
        <v>42849.5</v>
      </c>
      <c r="AO55" s="263"/>
      <c r="AP55" s="263"/>
      <c r="AQ55" s="86" t="s">
        <v>80</v>
      </c>
      <c r="AR55" s="87"/>
      <c r="AS55" s="88">
        <v>0</v>
      </c>
      <c r="AT55" s="89">
        <f>ROUND(SUM(AV55:AW55),2)</f>
        <v>7436.69</v>
      </c>
      <c r="AU55" s="90">
        <f>'250606 - Dodávka, demontá...'!P89</f>
        <v>28.900201000000003</v>
      </c>
      <c r="AV55" s="89">
        <f>'250606 - Dodávka, demontá...'!J33</f>
        <v>7436.69</v>
      </c>
      <c r="AW55" s="89">
        <f>'250606 - Dodávka, demontá...'!J34</f>
        <v>0</v>
      </c>
      <c r="AX55" s="89">
        <f>'250606 - Dodávka, demontá...'!J35</f>
        <v>0</v>
      </c>
      <c r="AY55" s="89">
        <f>'250606 - Dodávka, demontá...'!J36</f>
        <v>0</v>
      </c>
      <c r="AZ55" s="89">
        <f>'250606 - Dodávka, demontá...'!F33</f>
        <v>35412.81</v>
      </c>
      <c r="BA55" s="89">
        <f>'250606 - Dodávka, demontá...'!F34</f>
        <v>0</v>
      </c>
      <c r="BB55" s="89">
        <f>'250606 - Dodávka, demontá...'!F35</f>
        <v>0</v>
      </c>
      <c r="BC55" s="89">
        <f>'250606 - Dodávka, demontá...'!F36</f>
        <v>0</v>
      </c>
      <c r="BD55" s="91">
        <f>'250606 - Dodávka, demontá...'!F37</f>
        <v>0</v>
      </c>
      <c r="BT55" s="92" t="s">
        <v>81</v>
      </c>
      <c r="BV55" s="92" t="s">
        <v>75</v>
      </c>
      <c r="BW55" s="92" t="s">
        <v>82</v>
      </c>
      <c r="BX55" s="92" t="s">
        <v>5</v>
      </c>
      <c r="CL55" s="92" t="s">
        <v>17</v>
      </c>
      <c r="CM55" s="92" t="s">
        <v>83</v>
      </c>
    </row>
    <row r="56" spans="1:91" s="2" customFormat="1" ht="30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</row>
    <row r="57" spans="1:91" s="2" customFormat="1" ht="6.95" customHeight="1">
      <c r="A57" s="30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</row>
  </sheetData>
  <sheetProtection algorithmName="SHA-512" hashValue="5niiGkDG+qKTjFGK0K/IEtgJr95S/snZMwQigRoYX4fx25bBGov6XMYjuPTcewBkuivcZv6HxBANIjqRem4gFQ==" saltValue="z6ZsGEk8fx7O1PNiVRBU88mDFmXgMgVzaAkZbp6MUmMhREIuHAscKUd1Pb3/4Sb1Cagr+dXrCMR69ZrHx5OJfQ==" spinCount="100000" sheet="1" objects="1" scenarios="1" formatColumns="0" formatRows="0"/>
  <mergeCells count="40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50606 - Dodávka, demont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 ht="11.25">
      <c r="A1" s="21"/>
    </row>
    <row r="2" spans="1:5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6" t="s">
        <v>82</v>
      </c>
      <c r="AZ2" s="93" t="s">
        <v>84</v>
      </c>
      <c r="BA2" s="93" t="s">
        <v>85</v>
      </c>
      <c r="BB2" s="93" t="s">
        <v>86</v>
      </c>
      <c r="BC2" s="93" t="s">
        <v>87</v>
      </c>
      <c r="BD2" s="93" t="s">
        <v>88</v>
      </c>
    </row>
    <row r="3" spans="1:56" s="1" customFormat="1" ht="6.95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19"/>
      <c r="AT3" s="16" t="s">
        <v>83</v>
      </c>
    </row>
    <row r="4" spans="1:56" s="1" customFormat="1" ht="24.95" customHeight="1">
      <c r="B4" s="19"/>
      <c r="D4" s="96" t="s">
        <v>89</v>
      </c>
      <c r="L4" s="19"/>
      <c r="M4" s="97" t="s">
        <v>10</v>
      </c>
      <c r="AT4" s="16" t="s">
        <v>4</v>
      </c>
    </row>
    <row r="5" spans="1:56" s="1" customFormat="1" ht="6.95" customHeight="1">
      <c r="B5" s="19"/>
      <c r="L5" s="19"/>
    </row>
    <row r="6" spans="1:56" s="1" customFormat="1" ht="12" customHeight="1">
      <c r="B6" s="19"/>
      <c r="D6" s="98" t="s">
        <v>14</v>
      </c>
      <c r="L6" s="19"/>
    </row>
    <row r="7" spans="1:56" s="1" customFormat="1" ht="16.5" customHeight="1">
      <c r="B7" s="19"/>
      <c r="E7" s="268" t="str">
        <f>'Rekapitulace stavby'!K6</f>
        <v>Modernizace stravovacího provozu ISŠA Brno, Dunajevského 1</v>
      </c>
      <c r="F7" s="269"/>
      <c r="G7" s="269"/>
      <c r="H7" s="269"/>
      <c r="L7" s="19"/>
    </row>
    <row r="8" spans="1:56" s="2" customFormat="1" ht="12" customHeight="1">
      <c r="A8" s="30"/>
      <c r="B8" s="35"/>
      <c r="C8" s="30"/>
      <c r="D8" s="98" t="s">
        <v>90</v>
      </c>
      <c r="E8" s="30"/>
      <c r="F8" s="30"/>
      <c r="G8" s="30"/>
      <c r="H8" s="30"/>
      <c r="I8" s="30"/>
      <c r="J8" s="30"/>
      <c r="K8" s="30"/>
      <c r="L8" s="9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56" s="2" customFormat="1" ht="16.5" customHeight="1">
      <c r="A9" s="30"/>
      <c r="B9" s="35"/>
      <c r="C9" s="30"/>
      <c r="D9" s="30"/>
      <c r="E9" s="270" t="s">
        <v>91</v>
      </c>
      <c r="F9" s="271"/>
      <c r="G9" s="271"/>
      <c r="H9" s="271"/>
      <c r="I9" s="30"/>
      <c r="J9" s="30"/>
      <c r="K9" s="30"/>
      <c r="L9" s="9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5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9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2" customFormat="1" ht="12" customHeight="1">
      <c r="A11" s="30"/>
      <c r="B11" s="35"/>
      <c r="C11" s="30"/>
      <c r="D11" s="98" t="s">
        <v>16</v>
      </c>
      <c r="E11" s="30"/>
      <c r="F11" s="100" t="s">
        <v>17</v>
      </c>
      <c r="G11" s="30"/>
      <c r="H11" s="30"/>
      <c r="I11" s="98" t="s">
        <v>18</v>
      </c>
      <c r="J11" s="100" t="s">
        <v>17</v>
      </c>
      <c r="K11" s="30"/>
      <c r="L11" s="9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2" customFormat="1" ht="12" customHeight="1">
      <c r="A12" s="30"/>
      <c r="B12" s="35"/>
      <c r="C12" s="30"/>
      <c r="D12" s="98" t="s">
        <v>19</v>
      </c>
      <c r="E12" s="30"/>
      <c r="F12" s="100" t="s">
        <v>20</v>
      </c>
      <c r="G12" s="30"/>
      <c r="H12" s="30"/>
      <c r="I12" s="98" t="s">
        <v>21</v>
      </c>
      <c r="J12" s="101" t="str">
        <f>'Rekapitulace stavby'!AN8</f>
        <v>18.6.2025</v>
      </c>
      <c r="K12" s="30"/>
      <c r="L12" s="9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9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2" customFormat="1" ht="12" customHeight="1">
      <c r="A14" s="30"/>
      <c r="B14" s="35"/>
      <c r="C14" s="30"/>
      <c r="D14" s="98" t="s">
        <v>23</v>
      </c>
      <c r="E14" s="30"/>
      <c r="F14" s="30"/>
      <c r="G14" s="30"/>
      <c r="H14" s="30"/>
      <c r="I14" s="98" t="s">
        <v>24</v>
      </c>
      <c r="J14" s="100" t="s">
        <v>25</v>
      </c>
      <c r="K14" s="30"/>
      <c r="L14" s="9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2" customFormat="1" ht="18" customHeight="1">
      <c r="A15" s="30"/>
      <c r="B15" s="35"/>
      <c r="C15" s="30"/>
      <c r="D15" s="30"/>
      <c r="E15" s="100" t="s">
        <v>26</v>
      </c>
      <c r="F15" s="30"/>
      <c r="G15" s="30"/>
      <c r="H15" s="30"/>
      <c r="I15" s="98" t="s">
        <v>27</v>
      </c>
      <c r="J15" s="100" t="s">
        <v>28</v>
      </c>
      <c r="K15" s="30"/>
      <c r="L15" s="9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9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98" t="s">
        <v>29</v>
      </c>
      <c r="E17" s="30"/>
      <c r="F17" s="30"/>
      <c r="G17" s="30"/>
      <c r="H17" s="30"/>
      <c r="I17" s="98" t="s">
        <v>24</v>
      </c>
      <c r="J17" s="100" t="str">
        <f>'Rekapitulace stavby'!AN13</f>
        <v/>
      </c>
      <c r="K17" s="30"/>
      <c r="L17" s="9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72" t="str">
        <f>'Rekapitulace stavby'!E14</f>
        <v xml:space="preserve"> </v>
      </c>
      <c r="F18" s="272"/>
      <c r="G18" s="272"/>
      <c r="H18" s="272"/>
      <c r="I18" s="98" t="s">
        <v>27</v>
      </c>
      <c r="J18" s="100" t="str">
        <f>'Rekapitulace stavby'!AN14</f>
        <v/>
      </c>
      <c r="K18" s="30"/>
      <c r="L18" s="9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9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98" t="s">
        <v>31</v>
      </c>
      <c r="E20" s="30"/>
      <c r="F20" s="30"/>
      <c r="G20" s="30"/>
      <c r="H20" s="30"/>
      <c r="I20" s="98" t="s">
        <v>24</v>
      </c>
      <c r="J20" s="100" t="str">
        <f>IF('Rekapitulace stavby'!AN16="","",'Rekapitulace stavby'!AN16)</f>
        <v/>
      </c>
      <c r="K20" s="30"/>
      <c r="L20" s="9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0" t="str">
        <f>IF('Rekapitulace stavby'!E17="","",'Rekapitulace stavby'!E17)</f>
        <v xml:space="preserve"> </v>
      </c>
      <c r="F21" s="30"/>
      <c r="G21" s="30"/>
      <c r="H21" s="30"/>
      <c r="I21" s="98" t="s">
        <v>27</v>
      </c>
      <c r="J21" s="100" t="str">
        <f>IF('Rekapitulace stavby'!AN17="","",'Rekapitulace stavby'!AN17)</f>
        <v/>
      </c>
      <c r="K21" s="30"/>
      <c r="L21" s="9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9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98" t="s">
        <v>33</v>
      </c>
      <c r="E23" s="30"/>
      <c r="F23" s="30"/>
      <c r="G23" s="30"/>
      <c r="H23" s="30"/>
      <c r="I23" s="98" t="s">
        <v>24</v>
      </c>
      <c r="J23" s="100" t="s">
        <v>34</v>
      </c>
      <c r="K23" s="30"/>
      <c r="L23" s="9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0" t="s">
        <v>35</v>
      </c>
      <c r="F24" s="30"/>
      <c r="G24" s="30"/>
      <c r="H24" s="30"/>
      <c r="I24" s="98" t="s">
        <v>27</v>
      </c>
      <c r="J24" s="100" t="s">
        <v>36</v>
      </c>
      <c r="K24" s="30"/>
      <c r="L24" s="9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9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98" t="s">
        <v>37</v>
      </c>
      <c r="E26" s="30"/>
      <c r="F26" s="30"/>
      <c r="G26" s="30"/>
      <c r="H26" s="30"/>
      <c r="I26" s="30"/>
      <c r="J26" s="30"/>
      <c r="K26" s="30"/>
      <c r="L26" s="9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2"/>
      <c r="B27" s="103"/>
      <c r="C27" s="102"/>
      <c r="D27" s="102"/>
      <c r="E27" s="273" t="s">
        <v>17</v>
      </c>
      <c r="F27" s="273"/>
      <c r="G27" s="273"/>
      <c r="H27" s="273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9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5"/>
      <c r="E29" s="105"/>
      <c r="F29" s="105"/>
      <c r="G29" s="105"/>
      <c r="H29" s="105"/>
      <c r="I29" s="105"/>
      <c r="J29" s="105"/>
      <c r="K29" s="105"/>
      <c r="L29" s="99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06" t="s">
        <v>39</v>
      </c>
      <c r="E30" s="30"/>
      <c r="F30" s="30"/>
      <c r="G30" s="30"/>
      <c r="H30" s="30"/>
      <c r="I30" s="30"/>
      <c r="J30" s="107">
        <f>ROUND(J89, 2)</f>
        <v>35412.81</v>
      </c>
      <c r="K30" s="30"/>
      <c r="L30" s="9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05"/>
      <c r="E31" s="105"/>
      <c r="F31" s="105"/>
      <c r="G31" s="105"/>
      <c r="H31" s="105"/>
      <c r="I31" s="105"/>
      <c r="J31" s="105"/>
      <c r="K31" s="105"/>
      <c r="L31" s="9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08" t="s">
        <v>41</v>
      </c>
      <c r="G32" s="30"/>
      <c r="H32" s="30"/>
      <c r="I32" s="108" t="s">
        <v>40</v>
      </c>
      <c r="J32" s="108" t="s">
        <v>42</v>
      </c>
      <c r="K32" s="30"/>
      <c r="L32" s="9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09" t="s">
        <v>43</v>
      </c>
      <c r="E33" s="98" t="s">
        <v>44</v>
      </c>
      <c r="F33" s="110">
        <f>ROUND((SUM(BE89:BE176)),  2)</f>
        <v>35412.81</v>
      </c>
      <c r="G33" s="30"/>
      <c r="H33" s="30"/>
      <c r="I33" s="111">
        <v>0.21</v>
      </c>
      <c r="J33" s="110">
        <f>ROUND(((SUM(BE89:BE176))*I33),  2)</f>
        <v>7436.69</v>
      </c>
      <c r="K33" s="30"/>
      <c r="L33" s="9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98" t="s">
        <v>45</v>
      </c>
      <c r="F34" s="110">
        <f>ROUND((SUM(BF89:BF176)),  2)</f>
        <v>0</v>
      </c>
      <c r="G34" s="30"/>
      <c r="H34" s="30"/>
      <c r="I34" s="111">
        <v>0.12</v>
      </c>
      <c r="J34" s="110">
        <f>ROUND(((SUM(BF89:BF176))*I34),  2)</f>
        <v>0</v>
      </c>
      <c r="K34" s="30"/>
      <c r="L34" s="9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98" t="s">
        <v>46</v>
      </c>
      <c r="F35" s="110">
        <f>ROUND((SUM(BG89:BG176)),  2)</f>
        <v>0</v>
      </c>
      <c r="G35" s="30"/>
      <c r="H35" s="30"/>
      <c r="I35" s="111">
        <v>0.21</v>
      </c>
      <c r="J35" s="110">
        <f>0</f>
        <v>0</v>
      </c>
      <c r="K35" s="30"/>
      <c r="L35" s="9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98" t="s">
        <v>47</v>
      </c>
      <c r="F36" s="110">
        <f>ROUND((SUM(BH89:BH176)),  2)</f>
        <v>0</v>
      </c>
      <c r="G36" s="30"/>
      <c r="H36" s="30"/>
      <c r="I36" s="111">
        <v>0.12</v>
      </c>
      <c r="J36" s="110">
        <f>0</f>
        <v>0</v>
      </c>
      <c r="K36" s="30"/>
      <c r="L36" s="9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98" t="s">
        <v>48</v>
      </c>
      <c r="F37" s="110">
        <f>ROUND((SUM(BI89:BI176)),  2)</f>
        <v>0</v>
      </c>
      <c r="G37" s="30"/>
      <c r="H37" s="30"/>
      <c r="I37" s="111">
        <v>0</v>
      </c>
      <c r="J37" s="110">
        <f>0</f>
        <v>0</v>
      </c>
      <c r="K37" s="30"/>
      <c r="L37" s="9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9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2"/>
      <c r="D39" s="113" t="s">
        <v>49</v>
      </c>
      <c r="E39" s="114"/>
      <c r="F39" s="114"/>
      <c r="G39" s="115" t="s">
        <v>50</v>
      </c>
      <c r="H39" s="116" t="s">
        <v>51</v>
      </c>
      <c r="I39" s="114"/>
      <c r="J39" s="117">
        <f>SUM(J30:J37)</f>
        <v>42849.5</v>
      </c>
      <c r="K39" s="118"/>
      <c r="L39" s="9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92</v>
      </c>
      <c r="D45" s="32"/>
      <c r="E45" s="32"/>
      <c r="F45" s="32"/>
      <c r="G45" s="32"/>
      <c r="H45" s="32"/>
      <c r="I45" s="32"/>
      <c r="J45" s="32"/>
      <c r="K45" s="32"/>
      <c r="L45" s="99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9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14</v>
      </c>
      <c r="D47" s="32"/>
      <c r="E47" s="32"/>
      <c r="F47" s="32"/>
      <c r="G47" s="32"/>
      <c r="H47" s="32"/>
      <c r="I47" s="32"/>
      <c r="J47" s="32"/>
      <c r="K47" s="32"/>
      <c r="L47" s="9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2"/>
      <c r="D48" s="32"/>
      <c r="E48" s="274" t="str">
        <f>E7</f>
        <v>Modernizace stravovacího provozu ISŠA Brno, Dunajevského 1</v>
      </c>
      <c r="F48" s="275"/>
      <c r="G48" s="275"/>
      <c r="H48" s="275"/>
      <c r="I48" s="32"/>
      <c r="J48" s="32"/>
      <c r="K48" s="32"/>
      <c r="L48" s="9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90</v>
      </c>
      <c r="D49" s="32"/>
      <c r="E49" s="32"/>
      <c r="F49" s="32"/>
      <c r="G49" s="32"/>
      <c r="H49" s="32"/>
      <c r="I49" s="32"/>
      <c r="J49" s="32"/>
      <c r="K49" s="32"/>
      <c r="L49" s="9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2"/>
      <c r="D50" s="32"/>
      <c r="E50" s="247" t="str">
        <f>E9</f>
        <v>250606 - Dodávka, demontáž a montáž vzduchotechniky-VÍCEPRÁCE</v>
      </c>
      <c r="F50" s="276"/>
      <c r="G50" s="276"/>
      <c r="H50" s="276"/>
      <c r="I50" s="32"/>
      <c r="J50" s="32"/>
      <c r="K50" s="32"/>
      <c r="L50" s="9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99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19</v>
      </c>
      <c r="D52" s="32"/>
      <c r="E52" s="32"/>
      <c r="F52" s="25" t="str">
        <f>F12</f>
        <v>Dunajevského 1996/1, 616 00 Brno-Žabovřesky</v>
      </c>
      <c r="G52" s="32"/>
      <c r="H52" s="32"/>
      <c r="I52" s="27" t="s">
        <v>21</v>
      </c>
      <c r="J52" s="55" t="str">
        <f>IF(J12="","",J12)</f>
        <v>18.6.2025</v>
      </c>
      <c r="K52" s="32"/>
      <c r="L52" s="9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9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23</v>
      </c>
      <c r="D54" s="32"/>
      <c r="E54" s="32"/>
      <c r="F54" s="25" t="str">
        <f>E15</f>
        <v>HRASPO spol. s r.o.</v>
      </c>
      <c r="G54" s="32"/>
      <c r="H54" s="32"/>
      <c r="I54" s="27" t="s">
        <v>31</v>
      </c>
      <c r="J54" s="28" t="str">
        <f>E21</f>
        <v xml:space="preserve"> </v>
      </c>
      <c r="K54" s="32"/>
      <c r="L54" s="9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29</v>
      </c>
      <c r="D55" s="32"/>
      <c r="E55" s="32"/>
      <c r="F55" s="25" t="str">
        <f>IF(E18="","",E18)</f>
        <v xml:space="preserve"> </v>
      </c>
      <c r="G55" s="32"/>
      <c r="H55" s="32"/>
      <c r="I55" s="27" t="s">
        <v>33</v>
      </c>
      <c r="J55" s="28" t="str">
        <f>E24</f>
        <v>OSS Brno, s.r.o.</v>
      </c>
      <c r="K55" s="32"/>
      <c r="L55" s="9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9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23" t="s">
        <v>93</v>
      </c>
      <c r="D57" s="124"/>
      <c r="E57" s="124"/>
      <c r="F57" s="124"/>
      <c r="G57" s="124"/>
      <c r="H57" s="124"/>
      <c r="I57" s="124"/>
      <c r="J57" s="125" t="s">
        <v>94</v>
      </c>
      <c r="K57" s="124"/>
      <c r="L57" s="9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9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26" t="s">
        <v>71</v>
      </c>
      <c r="D59" s="32"/>
      <c r="E59" s="32"/>
      <c r="F59" s="32"/>
      <c r="G59" s="32"/>
      <c r="H59" s="32"/>
      <c r="I59" s="32"/>
      <c r="J59" s="73">
        <f>J89</f>
        <v>35412.81</v>
      </c>
      <c r="K59" s="32"/>
      <c r="L59" s="9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6" t="s">
        <v>95</v>
      </c>
    </row>
    <row r="60" spans="1:47" s="9" customFormat="1" ht="24.95" customHeight="1">
      <c r="B60" s="127"/>
      <c r="C60" s="128"/>
      <c r="D60" s="129" t="s">
        <v>96</v>
      </c>
      <c r="E60" s="130"/>
      <c r="F60" s="130"/>
      <c r="G60" s="130"/>
      <c r="H60" s="130"/>
      <c r="I60" s="130"/>
      <c r="J60" s="131">
        <f>J90</f>
        <v>4413.29</v>
      </c>
      <c r="K60" s="128"/>
      <c r="L60" s="132"/>
    </row>
    <row r="61" spans="1:47" s="10" customFormat="1" ht="19.899999999999999" customHeight="1">
      <c r="B61" s="133"/>
      <c r="C61" s="134"/>
      <c r="D61" s="135" t="s">
        <v>97</v>
      </c>
      <c r="E61" s="136"/>
      <c r="F61" s="136"/>
      <c r="G61" s="136"/>
      <c r="H61" s="136"/>
      <c r="I61" s="136"/>
      <c r="J61" s="137">
        <f>J91</f>
        <v>1435.28</v>
      </c>
      <c r="K61" s="134"/>
      <c r="L61" s="138"/>
    </row>
    <row r="62" spans="1:47" s="10" customFormat="1" ht="19.899999999999999" customHeight="1">
      <c r="B62" s="133"/>
      <c r="C62" s="134"/>
      <c r="D62" s="135" t="s">
        <v>98</v>
      </c>
      <c r="E62" s="136"/>
      <c r="F62" s="136"/>
      <c r="G62" s="136"/>
      <c r="H62" s="136"/>
      <c r="I62" s="136"/>
      <c r="J62" s="137">
        <f>J96</f>
        <v>222.63</v>
      </c>
      <c r="K62" s="134"/>
      <c r="L62" s="138"/>
    </row>
    <row r="63" spans="1:47" s="10" customFormat="1" ht="19.899999999999999" customHeight="1">
      <c r="B63" s="133"/>
      <c r="C63" s="134"/>
      <c r="D63" s="135" t="s">
        <v>99</v>
      </c>
      <c r="E63" s="136"/>
      <c r="F63" s="136"/>
      <c r="G63" s="136"/>
      <c r="H63" s="136"/>
      <c r="I63" s="136"/>
      <c r="J63" s="137">
        <f>J109</f>
        <v>1728.0400000000002</v>
      </c>
      <c r="K63" s="134"/>
      <c r="L63" s="138"/>
    </row>
    <row r="64" spans="1:47" s="10" customFormat="1" ht="19.899999999999999" customHeight="1">
      <c r="B64" s="133"/>
      <c r="C64" s="134"/>
      <c r="D64" s="135" t="s">
        <v>100</v>
      </c>
      <c r="E64" s="136"/>
      <c r="F64" s="136"/>
      <c r="G64" s="136"/>
      <c r="H64" s="136"/>
      <c r="I64" s="136"/>
      <c r="J64" s="137">
        <f>J126</f>
        <v>1027.3399999999999</v>
      </c>
      <c r="K64" s="134"/>
      <c r="L64" s="138"/>
    </row>
    <row r="65" spans="1:31" s="9" customFormat="1" ht="24.95" customHeight="1">
      <c r="B65" s="127"/>
      <c r="C65" s="128"/>
      <c r="D65" s="129" t="s">
        <v>101</v>
      </c>
      <c r="E65" s="130"/>
      <c r="F65" s="130"/>
      <c r="G65" s="130"/>
      <c r="H65" s="130"/>
      <c r="I65" s="130"/>
      <c r="J65" s="131">
        <f>J132</f>
        <v>30999.52</v>
      </c>
      <c r="K65" s="128"/>
      <c r="L65" s="132"/>
    </row>
    <row r="66" spans="1:31" s="10" customFormat="1" ht="19.899999999999999" customHeight="1">
      <c r="B66" s="133"/>
      <c r="C66" s="134"/>
      <c r="D66" s="135" t="s">
        <v>102</v>
      </c>
      <c r="E66" s="136"/>
      <c r="F66" s="136"/>
      <c r="G66" s="136"/>
      <c r="H66" s="136"/>
      <c r="I66" s="136"/>
      <c r="J66" s="137">
        <f>J133</f>
        <v>16105</v>
      </c>
      <c r="K66" s="134"/>
      <c r="L66" s="138"/>
    </row>
    <row r="67" spans="1:31" s="10" customFormat="1" ht="19.899999999999999" customHeight="1">
      <c r="B67" s="133"/>
      <c r="C67" s="134"/>
      <c r="D67" s="135" t="s">
        <v>103</v>
      </c>
      <c r="E67" s="136"/>
      <c r="F67" s="136"/>
      <c r="G67" s="136"/>
      <c r="H67" s="136"/>
      <c r="I67" s="136"/>
      <c r="J67" s="137">
        <f>J136</f>
        <v>11617.77</v>
      </c>
      <c r="K67" s="134"/>
      <c r="L67" s="138"/>
    </row>
    <row r="68" spans="1:31" s="10" customFormat="1" ht="19.899999999999999" customHeight="1">
      <c r="B68" s="133"/>
      <c r="C68" s="134"/>
      <c r="D68" s="135" t="s">
        <v>104</v>
      </c>
      <c r="E68" s="136"/>
      <c r="F68" s="136"/>
      <c r="G68" s="136"/>
      <c r="H68" s="136"/>
      <c r="I68" s="136"/>
      <c r="J68" s="137">
        <f>J153</f>
        <v>3250</v>
      </c>
      <c r="K68" s="134"/>
      <c r="L68" s="138"/>
    </row>
    <row r="69" spans="1:31" s="10" customFormat="1" ht="19.899999999999999" customHeight="1">
      <c r="B69" s="133"/>
      <c r="C69" s="134"/>
      <c r="D69" s="135" t="s">
        <v>105</v>
      </c>
      <c r="E69" s="136"/>
      <c r="F69" s="136"/>
      <c r="G69" s="136"/>
      <c r="H69" s="136"/>
      <c r="I69" s="136"/>
      <c r="J69" s="137">
        <f>J157</f>
        <v>26.75</v>
      </c>
      <c r="K69" s="134"/>
      <c r="L69" s="138"/>
    </row>
    <row r="70" spans="1:31" s="2" customFormat="1" ht="21.75" customHeight="1">
      <c r="A70" s="30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9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9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5" spans="1:31" s="2" customFormat="1" ht="6.95" customHeight="1">
      <c r="A75" s="30"/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9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24.95" customHeight="1">
      <c r="A76" s="30"/>
      <c r="B76" s="31"/>
      <c r="C76" s="22" t="s">
        <v>106</v>
      </c>
      <c r="D76" s="32"/>
      <c r="E76" s="32"/>
      <c r="F76" s="32"/>
      <c r="G76" s="32"/>
      <c r="H76" s="32"/>
      <c r="I76" s="32"/>
      <c r="J76" s="32"/>
      <c r="K76" s="32"/>
      <c r="L76" s="9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9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2" customHeight="1">
      <c r="A78" s="30"/>
      <c r="B78" s="31"/>
      <c r="C78" s="27" t="s">
        <v>14</v>
      </c>
      <c r="D78" s="32"/>
      <c r="E78" s="32"/>
      <c r="F78" s="32"/>
      <c r="G78" s="32"/>
      <c r="H78" s="32"/>
      <c r="I78" s="32"/>
      <c r="J78" s="32"/>
      <c r="K78" s="32"/>
      <c r="L78" s="9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6.5" customHeight="1">
      <c r="A79" s="30"/>
      <c r="B79" s="31"/>
      <c r="C79" s="32"/>
      <c r="D79" s="32"/>
      <c r="E79" s="274" t="str">
        <f>E7</f>
        <v>Modernizace stravovacího provozu ISŠA Brno, Dunajevského 1</v>
      </c>
      <c r="F79" s="275"/>
      <c r="G79" s="275"/>
      <c r="H79" s="275"/>
      <c r="I79" s="32"/>
      <c r="J79" s="32"/>
      <c r="K79" s="32"/>
      <c r="L79" s="9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2" customHeight="1">
      <c r="A80" s="30"/>
      <c r="B80" s="31"/>
      <c r="C80" s="27" t="s">
        <v>90</v>
      </c>
      <c r="D80" s="32"/>
      <c r="E80" s="32"/>
      <c r="F80" s="32"/>
      <c r="G80" s="32"/>
      <c r="H80" s="32"/>
      <c r="I80" s="32"/>
      <c r="J80" s="32"/>
      <c r="K80" s="32"/>
      <c r="L80" s="9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6.5" customHeight="1">
      <c r="A81" s="30"/>
      <c r="B81" s="31"/>
      <c r="C81" s="32"/>
      <c r="D81" s="32"/>
      <c r="E81" s="247" t="str">
        <f>E9</f>
        <v>250606 - Dodávka, demontáž a montáž vzduchotechniky-VÍCEPRÁCE</v>
      </c>
      <c r="F81" s="276"/>
      <c r="G81" s="276"/>
      <c r="H81" s="276"/>
      <c r="I81" s="32"/>
      <c r="J81" s="32"/>
      <c r="K81" s="32"/>
      <c r="L81" s="9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6.95" customHeight="1">
      <c r="A82" s="30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9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2" customHeight="1">
      <c r="A83" s="30"/>
      <c r="B83" s="31"/>
      <c r="C83" s="27" t="s">
        <v>19</v>
      </c>
      <c r="D83" s="32"/>
      <c r="E83" s="32"/>
      <c r="F83" s="25" t="str">
        <f>F12</f>
        <v>Dunajevského 1996/1, 616 00 Brno-Žabovřesky</v>
      </c>
      <c r="G83" s="32"/>
      <c r="H83" s="32"/>
      <c r="I83" s="27" t="s">
        <v>21</v>
      </c>
      <c r="J83" s="55" t="str">
        <f>IF(J12="","",J12)</f>
        <v>18.6.2025</v>
      </c>
      <c r="K83" s="32"/>
      <c r="L83" s="9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2" customFormat="1" ht="6.95" customHeight="1">
      <c r="A84" s="30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99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65" s="2" customFormat="1" ht="15.2" customHeight="1">
      <c r="A85" s="30"/>
      <c r="B85" s="31"/>
      <c r="C85" s="27" t="s">
        <v>23</v>
      </c>
      <c r="D85" s="32"/>
      <c r="E85" s="32"/>
      <c r="F85" s="25" t="str">
        <f>E15</f>
        <v>HRASPO spol. s r.o.</v>
      </c>
      <c r="G85" s="32"/>
      <c r="H85" s="32"/>
      <c r="I85" s="27" t="s">
        <v>31</v>
      </c>
      <c r="J85" s="28" t="str">
        <f>E21</f>
        <v xml:space="preserve"> </v>
      </c>
      <c r="K85" s="32"/>
      <c r="L85" s="99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65" s="2" customFormat="1" ht="15.2" customHeight="1">
      <c r="A86" s="30"/>
      <c r="B86" s="31"/>
      <c r="C86" s="27" t="s">
        <v>29</v>
      </c>
      <c r="D86" s="32"/>
      <c r="E86" s="32"/>
      <c r="F86" s="25" t="str">
        <f>IF(E18="","",E18)</f>
        <v xml:space="preserve"> </v>
      </c>
      <c r="G86" s="32"/>
      <c r="H86" s="32"/>
      <c r="I86" s="27" t="s">
        <v>33</v>
      </c>
      <c r="J86" s="28" t="str">
        <f>E24</f>
        <v>OSS Brno, s.r.o.</v>
      </c>
      <c r="K86" s="32"/>
      <c r="L86" s="99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65" s="2" customFormat="1" ht="10.35" customHeight="1">
      <c r="A87" s="30"/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99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65" s="11" customFormat="1" ht="29.25" customHeight="1">
      <c r="A88" s="139"/>
      <c r="B88" s="140"/>
      <c r="C88" s="141" t="s">
        <v>107</v>
      </c>
      <c r="D88" s="142" t="s">
        <v>58</v>
      </c>
      <c r="E88" s="142" t="s">
        <v>54</v>
      </c>
      <c r="F88" s="142" t="s">
        <v>55</v>
      </c>
      <c r="G88" s="142" t="s">
        <v>108</v>
      </c>
      <c r="H88" s="142" t="s">
        <v>109</v>
      </c>
      <c r="I88" s="142" t="s">
        <v>110</v>
      </c>
      <c r="J88" s="142" t="s">
        <v>94</v>
      </c>
      <c r="K88" s="143" t="s">
        <v>111</v>
      </c>
      <c r="L88" s="144"/>
      <c r="M88" s="64" t="s">
        <v>17</v>
      </c>
      <c r="N88" s="65" t="s">
        <v>43</v>
      </c>
      <c r="O88" s="65" t="s">
        <v>112</v>
      </c>
      <c r="P88" s="65" t="s">
        <v>113</v>
      </c>
      <c r="Q88" s="65" t="s">
        <v>114</v>
      </c>
      <c r="R88" s="65" t="s">
        <v>115</v>
      </c>
      <c r="S88" s="65" t="s">
        <v>116</v>
      </c>
      <c r="T88" s="66" t="s">
        <v>117</v>
      </c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</row>
    <row r="89" spans="1:65" s="2" customFormat="1" ht="22.9" customHeight="1">
      <c r="A89" s="30"/>
      <c r="B89" s="31"/>
      <c r="C89" s="71" t="s">
        <v>118</v>
      </c>
      <c r="D89" s="32"/>
      <c r="E89" s="32"/>
      <c r="F89" s="32"/>
      <c r="G89" s="32"/>
      <c r="H89" s="32"/>
      <c r="I89" s="32"/>
      <c r="J89" s="145">
        <f>BK89</f>
        <v>35412.81</v>
      </c>
      <c r="K89" s="32"/>
      <c r="L89" s="35"/>
      <c r="M89" s="67"/>
      <c r="N89" s="146"/>
      <c r="O89" s="68"/>
      <c r="P89" s="147">
        <f>P90+P132</f>
        <v>28.900201000000003</v>
      </c>
      <c r="Q89" s="68"/>
      <c r="R89" s="147">
        <f>R90+R132</f>
        <v>0.57012255000000001</v>
      </c>
      <c r="S89" s="68"/>
      <c r="T89" s="148">
        <f>T90+T132</f>
        <v>0.9174000000000001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T89" s="16" t="s">
        <v>72</v>
      </c>
      <c r="AU89" s="16" t="s">
        <v>95</v>
      </c>
      <c r="BK89" s="149">
        <f>BK90+BK132</f>
        <v>35412.81</v>
      </c>
    </row>
    <row r="90" spans="1:65" s="12" customFormat="1" ht="25.9" customHeight="1">
      <c r="B90" s="150"/>
      <c r="C90" s="151"/>
      <c r="D90" s="152" t="s">
        <v>72</v>
      </c>
      <c r="E90" s="153" t="s">
        <v>119</v>
      </c>
      <c r="F90" s="153" t="s">
        <v>120</v>
      </c>
      <c r="G90" s="151"/>
      <c r="H90" s="151"/>
      <c r="I90" s="151"/>
      <c r="J90" s="154">
        <f>BK90</f>
        <v>4413.29</v>
      </c>
      <c r="K90" s="151"/>
      <c r="L90" s="155"/>
      <c r="M90" s="156"/>
      <c r="N90" s="157"/>
      <c r="O90" s="157"/>
      <c r="P90" s="158">
        <f>P91+P96+P109+P126</f>
        <v>3.2499500000000001</v>
      </c>
      <c r="Q90" s="157"/>
      <c r="R90" s="158">
        <f>R91+R96+R109+R126</f>
        <v>0.12050900000000001</v>
      </c>
      <c r="S90" s="157"/>
      <c r="T90" s="159">
        <f>T91+T96+T109+T126</f>
        <v>0.9174000000000001</v>
      </c>
      <c r="AR90" s="160" t="s">
        <v>81</v>
      </c>
      <c r="AT90" s="161" t="s">
        <v>72</v>
      </c>
      <c r="AU90" s="161" t="s">
        <v>73</v>
      </c>
      <c r="AY90" s="160" t="s">
        <v>121</v>
      </c>
      <c r="BK90" s="162">
        <f>BK91+BK96+BK109+BK126</f>
        <v>4413.29</v>
      </c>
    </row>
    <row r="91" spans="1:65" s="12" customFormat="1" ht="22.9" customHeight="1">
      <c r="B91" s="150"/>
      <c r="C91" s="151"/>
      <c r="D91" s="152" t="s">
        <v>72</v>
      </c>
      <c r="E91" s="163" t="s">
        <v>88</v>
      </c>
      <c r="F91" s="163" t="s">
        <v>122</v>
      </c>
      <c r="G91" s="151"/>
      <c r="H91" s="151"/>
      <c r="I91" s="151"/>
      <c r="J91" s="164">
        <f>BK91</f>
        <v>1435.28</v>
      </c>
      <c r="K91" s="151"/>
      <c r="L91" s="155"/>
      <c r="M91" s="156"/>
      <c r="N91" s="157"/>
      <c r="O91" s="157"/>
      <c r="P91" s="158">
        <f>SUM(P92:P95)</f>
        <v>0.28156999999999999</v>
      </c>
      <c r="Q91" s="157"/>
      <c r="R91" s="158">
        <f>SUM(R92:R95)</f>
        <v>0.12050900000000001</v>
      </c>
      <c r="S91" s="157"/>
      <c r="T91" s="159">
        <f>SUM(T92:T95)</f>
        <v>0</v>
      </c>
      <c r="AR91" s="160" t="s">
        <v>81</v>
      </c>
      <c r="AT91" s="161" t="s">
        <v>72</v>
      </c>
      <c r="AU91" s="161" t="s">
        <v>81</v>
      </c>
      <c r="AY91" s="160" t="s">
        <v>121</v>
      </c>
      <c r="BK91" s="162">
        <f>SUM(BK92:BK95)</f>
        <v>1435.28</v>
      </c>
    </row>
    <row r="92" spans="1:65" s="2" customFormat="1" ht="37.9" customHeight="1">
      <c r="A92" s="30"/>
      <c r="B92" s="31"/>
      <c r="C92" s="165" t="s">
        <v>81</v>
      </c>
      <c r="D92" s="165" t="s">
        <v>123</v>
      </c>
      <c r="E92" s="166" t="s">
        <v>124</v>
      </c>
      <c r="F92" s="167" t="s">
        <v>125</v>
      </c>
      <c r="G92" s="168" t="s">
        <v>126</v>
      </c>
      <c r="H92" s="169">
        <v>4</v>
      </c>
      <c r="I92" s="170">
        <v>216</v>
      </c>
      <c r="J92" s="170">
        <f>ROUND(I92*H92,2)</f>
        <v>864</v>
      </c>
      <c r="K92" s="167" t="s">
        <v>127</v>
      </c>
      <c r="L92" s="35"/>
      <c r="M92" s="171" t="s">
        <v>17</v>
      </c>
      <c r="N92" s="172" t="s">
        <v>44</v>
      </c>
      <c r="O92" s="173">
        <v>0</v>
      </c>
      <c r="P92" s="173">
        <f>O92*H92</f>
        <v>0</v>
      </c>
      <c r="Q92" s="173">
        <v>0</v>
      </c>
      <c r="R92" s="173">
        <f>Q92*H92</f>
        <v>0</v>
      </c>
      <c r="S92" s="173">
        <v>0</v>
      </c>
      <c r="T92" s="174">
        <f>S92*H92</f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75" t="s">
        <v>128</v>
      </c>
      <c r="AT92" s="175" t="s">
        <v>123</v>
      </c>
      <c r="AU92" s="175" t="s">
        <v>83</v>
      </c>
      <c r="AY92" s="16" t="s">
        <v>121</v>
      </c>
      <c r="BE92" s="176">
        <f>IF(N92="základní",J92,0)</f>
        <v>864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6" t="s">
        <v>81</v>
      </c>
      <c r="BK92" s="176">
        <f>ROUND(I92*H92,2)</f>
        <v>864</v>
      </c>
      <c r="BL92" s="16" t="s">
        <v>128</v>
      </c>
      <c r="BM92" s="175" t="s">
        <v>129</v>
      </c>
    </row>
    <row r="93" spans="1:65" s="2" customFormat="1" ht="21.75" customHeight="1">
      <c r="A93" s="30"/>
      <c r="B93" s="31"/>
      <c r="C93" s="165" t="s">
        <v>83</v>
      </c>
      <c r="D93" s="165" t="s">
        <v>123</v>
      </c>
      <c r="E93" s="166" t="s">
        <v>130</v>
      </c>
      <c r="F93" s="167" t="s">
        <v>131</v>
      </c>
      <c r="G93" s="168" t="s">
        <v>132</v>
      </c>
      <c r="H93" s="169">
        <v>7.3999999999999996E-2</v>
      </c>
      <c r="I93" s="170">
        <v>7720</v>
      </c>
      <c r="J93" s="170">
        <f>ROUND(I93*H93,2)</f>
        <v>571.28</v>
      </c>
      <c r="K93" s="167" t="s">
        <v>133</v>
      </c>
      <c r="L93" s="35"/>
      <c r="M93" s="171" t="s">
        <v>17</v>
      </c>
      <c r="N93" s="172" t="s">
        <v>44</v>
      </c>
      <c r="O93" s="173">
        <v>3.8050000000000002</v>
      </c>
      <c r="P93" s="173">
        <f>O93*H93</f>
        <v>0.28156999999999999</v>
      </c>
      <c r="Q93" s="173">
        <v>1.6285000000000001</v>
      </c>
      <c r="R93" s="173">
        <f>Q93*H93</f>
        <v>0.12050900000000001</v>
      </c>
      <c r="S93" s="173">
        <v>0</v>
      </c>
      <c r="T93" s="174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75" t="s">
        <v>128</v>
      </c>
      <c r="AT93" s="175" t="s">
        <v>123</v>
      </c>
      <c r="AU93" s="175" t="s">
        <v>83</v>
      </c>
      <c r="AY93" s="16" t="s">
        <v>121</v>
      </c>
      <c r="BE93" s="176">
        <f>IF(N93="základní",J93,0)</f>
        <v>571.28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6" t="s">
        <v>81</v>
      </c>
      <c r="BK93" s="176">
        <f>ROUND(I93*H93,2)</f>
        <v>571.28</v>
      </c>
      <c r="BL93" s="16" t="s">
        <v>128</v>
      </c>
      <c r="BM93" s="175" t="s">
        <v>134</v>
      </c>
    </row>
    <row r="94" spans="1:65" s="2" customFormat="1" ht="11.25">
      <c r="A94" s="30"/>
      <c r="B94" s="31"/>
      <c r="C94" s="32"/>
      <c r="D94" s="177" t="s">
        <v>135</v>
      </c>
      <c r="E94" s="32"/>
      <c r="F94" s="178" t="s">
        <v>136</v>
      </c>
      <c r="G94" s="32"/>
      <c r="H94" s="32"/>
      <c r="I94" s="32"/>
      <c r="J94" s="32"/>
      <c r="K94" s="32"/>
      <c r="L94" s="35"/>
      <c r="M94" s="179"/>
      <c r="N94" s="180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6" t="s">
        <v>135</v>
      </c>
      <c r="AU94" s="16" t="s">
        <v>83</v>
      </c>
    </row>
    <row r="95" spans="1:65" s="13" customFormat="1" ht="11.25">
      <c r="B95" s="181"/>
      <c r="C95" s="182"/>
      <c r="D95" s="183" t="s">
        <v>137</v>
      </c>
      <c r="E95" s="184" t="s">
        <v>17</v>
      </c>
      <c r="F95" s="185" t="s">
        <v>138</v>
      </c>
      <c r="G95" s="182"/>
      <c r="H95" s="186">
        <v>7.3999999999999996E-2</v>
      </c>
      <c r="I95" s="182"/>
      <c r="J95" s="182"/>
      <c r="K95" s="182"/>
      <c r="L95" s="187"/>
      <c r="M95" s="188"/>
      <c r="N95" s="189"/>
      <c r="O95" s="189"/>
      <c r="P95" s="189"/>
      <c r="Q95" s="189"/>
      <c r="R95" s="189"/>
      <c r="S95" s="189"/>
      <c r="T95" s="190"/>
      <c r="AT95" s="191" t="s">
        <v>137</v>
      </c>
      <c r="AU95" s="191" t="s">
        <v>83</v>
      </c>
      <c r="AV95" s="13" t="s">
        <v>83</v>
      </c>
      <c r="AW95" s="13" t="s">
        <v>32</v>
      </c>
      <c r="AX95" s="13" t="s">
        <v>81</v>
      </c>
      <c r="AY95" s="191" t="s">
        <v>121</v>
      </c>
    </row>
    <row r="96" spans="1:65" s="12" customFormat="1" ht="22.9" customHeight="1">
      <c r="B96" s="150"/>
      <c r="C96" s="151"/>
      <c r="D96" s="152" t="s">
        <v>72</v>
      </c>
      <c r="E96" s="163" t="s">
        <v>139</v>
      </c>
      <c r="F96" s="163" t="s">
        <v>140</v>
      </c>
      <c r="G96" s="151"/>
      <c r="H96" s="151"/>
      <c r="I96" s="151"/>
      <c r="J96" s="164">
        <f>BK96</f>
        <v>222.63</v>
      </c>
      <c r="K96" s="151"/>
      <c r="L96" s="155"/>
      <c r="M96" s="156"/>
      <c r="N96" s="157"/>
      <c r="O96" s="157"/>
      <c r="P96" s="158">
        <f>SUM(P97:P108)</f>
        <v>0</v>
      </c>
      <c r="Q96" s="157"/>
      <c r="R96" s="158">
        <f>SUM(R97:R108)</f>
        <v>0</v>
      </c>
      <c r="S96" s="157"/>
      <c r="T96" s="159">
        <f>SUM(T97:T108)</f>
        <v>0</v>
      </c>
      <c r="AR96" s="160" t="s">
        <v>81</v>
      </c>
      <c r="AT96" s="161" t="s">
        <v>72</v>
      </c>
      <c r="AU96" s="161" t="s">
        <v>81</v>
      </c>
      <c r="AY96" s="160" t="s">
        <v>121</v>
      </c>
      <c r="BK96" s="162">
        <f>SUM(BK97:BK108)</f>
        <v>222.63</v>
      </c>
    </row>
    <row r="97" spans="1:65" s="2" customFormat="1" ht="37.9" customHeight="1">
      <c r="A97" s="30"/>
      <c r="B97" s="31"/>
      <c r="C97" s="165" t="s">
        <v>88</v>
      </c>
      <c r="D97" s="165" t="s">
        <v>123</v>
      </c>
      <c r="E97" s="166" t="s">
        <v>141</v>
      </c>
      <c r="F97" s="167" t="s">
        <v>142</v>
      </c>
      <c r="G97" s="168" t="s">
        <v>143</v>
      </c>
      <c r="H97" s="169">
        <v>0.32500000000000001</v>
      </c>
      <c r="I97" s="170">
        <v>296</v>
      </c>
      <c r="J97" s="170">
        <f>ROUND(I97*H97,2)</f>
        <v>96.2</v>
      </c>
      <c r="K97" s="167" t="s">
        <v>144</v>
      </c>
      <c r="L97" s="35"/>
      <c r="M97" s="171" t="s">
        <v>17</v>
      </c>
      <c r="N97" s="172" t="s">
        <v>44</v>
      </c>
      <c r="O97" s="173">
        <v>0</v>
      </c>
      <c r="P97" s="173">
        <f>O97*H97</f>
        <v>0</v>
      </c>
      <c r="Q97" s="173">
        <v>0</v>
      </c>
      <c r="R97" s="173">
        <f>Q97*H97</f>
        <v>0</v>
      </c>
      <c r="S97" s="173">
        <v>0</v>
      </c>
      <c r="T97" s="174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75" t="s">
        <v>128</v>
      </c>
      <c r="AT97" s="175" t="s">
        <v>123</v>
      </c>
      <c r="AU97" s="175" t="s">
        <v>83</v>
      </c>
      <c r="AY97" s="16" t="s">
        <v>121</v>
      </c>
      <c r="BE97" s="176">
        <f>IF(N97="základní",J97,0)</f>
        <v>96.2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6" t="s">
        <v>81</v>
      </c>
      <c r="BK97" s="176">
        <f>ROUND(I97*H97,2)</f>
        <v>96.2</v>
      </c>
      <c r="BL97" s="16" t="s">
        <v>128</v>
      </c>
      <c r="BM97" s="175" t="s">
        <v>145</v>
      </c>
    </row>
    <row r="98" spans="1:65" s="13" customFormat="1" ht="11.25">
      <c r="B98" s="181"/>
      <c r="C98" s="182"/>
      <c r="D98" s="183" t="s">
        <v>137</v>
      </c>
      <c r="E98" s="184" t="s">
        <v>17</v>
      </c>
      <c r="F98" s="185" t="s">
        <v>146</v>
      </c>
      <c r="G98" s="182"/>
      <c r="H98" s="186">
        <v>0.16500000000000001</v>
      </c>
      <c r="I98" s="182"/>
      <c r="J98" s="182"/>
      <c r="K98" s="182"/>
      <c r="L98" s="187"/>
      <c r="M98" s="188"/>
      <c r="N98" s="189"/>
      <c r="O98" s="189"/>
      <c r="P98" s="189"/>
      <c r="Q98" s="189"/>
      <c r="R98" s="189"/>
      <c r="S98" s="189"/>
      <c r="T98" s="190"/>
      <c r="AT98" s="191" t="s">
        <v>137</v>
      </c>
      <c r="AU98" s="191" t="s">
        <v>83</v>
      </c>
      <c r="AV98" s="13" t="s">
        <v>83</v>
      </c>
      <c r="AW98" s="13" t="s">
        <v>32</v>
      </c>
      <c r="AX98" s="13" t="s">
        <v>73</v>
      </c>
      <c r="AY98" s="191" t="s">
        <v>121</v>
      </c>
    </row>
    <row r="99" spans="1:65" s="13" customFormat="1" ht="11.25">
      <c r="B99" s="181"/>
      <c r="C99" s="182"/>
      <c r="D99" s="183" t="s">
        <v>137</v>
      </c>
      <c r="E99" s="184" t="s">
        <v>17</v>
      </c>
      <c r="F99" s="185" t="s">
        <v>147</v>
      </c>
      <c r="G99" s="182"/>
      <c r="H99" s="186">
        <v>0.16</v>
      </c>
      <c r="I99" s="182"/>
      <c r="J99" s="182"/>
      <c r="K99" s="182"/>
      <c r="L99" s="187"/>
      <c r="M99" s="188"/>
      <c r="N99" s="189"/>
      <c r="O99" s="189"/>
      <c r="P99" s="189"/>
      <c r="Q99" s="189"/>
      <c r="R99" s="189"/>
      <c r="S99" s="189"/>
      <c r="T99" s="190"/>
      <c r="AT99" s="191" t="s">
        <v>137</v>
      </c>
      <c r="AU99" s="191" t="s">
        <v>83</v>
      </c>
      <c r="AV99" s="13" t="s">
        <v>83</v>
      </c>
      <c r="AW99" s="13" t="s">
        <v>32</v>
      </c>
      <c r="AX99" s="13" t="s">
        <v>73</v>
      </c>
      <c r="AY99" s="191" t="s">
        <v>121</v>
      </c>
    </row>
    <row r="100" spans="1:65" s="14" customFormat="1" ht="11.25">
      <c r="B100" s="192"/>
      <c r="C100" s="193"/>
      <c r="D100" s="183" t="s">
        <v>137</v>
      </c>
      <c r="E100" s="194" t="s">
        <v>17</v>
      </c>
      <c r="F100" s="195" t="s">
        <v>148</v>
      </c>
      <c r="G100" s="193"/>
      <c r="H100" s="196">
        <v>0.32500000000000001</v>
      </c>
      <c r="I100" s="193"/>
      <c r="J100" s="193"/>
      <c r="K100" s="193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137</v>
      </c>
      <c r="AU100" s="201" t="s">
        <v>83</v>
      </c>
      <c r="AV100" s="14" t="s">
        <v>128</v>
      </c>
      <c r="AW100" s="14" t="s">
        <v>32</v>
      </c>
      <c r="AX100" s="14" t="s">
        <v>81</v>
      </c>
      <c r="AY100" s="201" t="s">
        <v>121</v>
      </c>
    </row>
    <row r="101" spans="1:65" s="2" customFormat="1" ht="11.25">
      <c r="A101" s="30"/>
      <c r="B101" s="31"/>
      <c r="C101" s="32"/>
      <c r="D101" s="183" t="s">
        <v>149</v>
      </c>
      <c r="E101" s="32"/>
      <c r="F101" s="202" t="s">
        <v>150</v>
      </c>
      <c r="G101" s="32"/>
      <c r="H101" s="32"/>
      <c r="I101" s="32"/>
      <c r="J101" s="32"/>
      <c r="K101" s="32"/>
      <c r="L101" s="35"/>
      <c r="M101" s="179"/>
      <c r="N101" s="180"/>
      <c r="O101" s="60"/>
      <c r="P101" s="60"/>
      <c r="Q101" s="60"/>
      <c r="R101" s="60"/>
      <c r="S101" s="60"/>
      <c r="T101" s="61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U101" s="16" t="s">
        <v>83</v>
      </c>
    </row>
    <row r="102" spans="1:65" s="2" customFormat="1" ht="11.25">
      <c r="A102" s="30"/>
      <c r="B102" s="31"/>
      <c r="C102" s="32"/>
      <c r="D102" s="183" t="s">
        <v>149</v>
      </c>
      <c r="E102" s="32"/>
      <c r="F102" s="203" t="s">
        <v>87</v>
      </c>
      <c r="G102" s="32"/>
      <c r="H102" s="204">
        <v>0.2</v>
      </c>
      <c r="I102" s="32"/>
      <c r="J102" s="32"/>
      <c r="K102" s="32"/>
      <c r="L102" s="35"/>
      <c r="M102" s="179"/>
      <c r="N102" s="180"/>
      <c r="O102" s="60"/>
      <c r="P102" s="60"/>
      <c r="Q102" s="60"/>
      <c r="R102" s="60"/>
      <c r="S102" s="60"/>
      <c r="T102" s="61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U102" s="16" t="s">
        <v>83</v>
      </c>
    </row>
    <row r="103" spans="1:65" s="2" customFormat="1" ht="37.9" customHeight="1">
      <c r="A103" s="30"/>
      <c r="B103" s="31"/>
      <c r="C103" s="165" t="s">
        <v>128</v>
      </c>
      <c r="D103" s="165" t="s">
        <v>123</v>
      </c>
      <c r="E103" s="166" t="s">
        <v>151</v>
      </c>
      <c r="F103" s="167" t="s">
        <v>152</v>
      </c>
      <c r="G103" s="168" t="s">
        <v>143</v>
      </c>
      <c r="H103" s="169">
        <v>0.32500000000000001</v>
      </c>
      <c r="I103" s="170">
        <v>389</v>
      </c>
      <c r="J103" s="170">
        <f>ROUND(I103*H103,2)</f>
        <v>126.43</v>
      </c>
      <c r="K103" s="167" t="s">
        <v>153</v>
      </c>
      <c r="L103" s="35"/>
      <c r="M103" s="171" t="s">
        <v>17</v>
      </c>
      <c r="N103" s="172" t="s">
        <v>44</v>
      </c>
      <c r="O103" s="173">
        <v>0</v>
      </c>
      <c r="P103" s="173">
        <f>O103*H103</f>
        <v>0</v>
      </c>
      <c r="Q103" s="173">
        <v>0</v>
      </c>
      <c r="R103" s="173">
        <f>Q103*H103</f>
        <v>0</v>
      </c>
      <c r="S103" s="173">
        <v>0</v>
      </c>
      <c r="T103" s="174">
        <f>S103*H103</f>
        <v>0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75" t="s">
        <v>128</v>
      </c>
      <c r="AT103" s="175" t="s">
        <v>123</v>
      </c>
      <c r="AU103" s="175" t="s">
        <v>83</v>
      </c>
      <c r="AY103" s="16" t="s">
        <v>121</v>
      </c>
      <c r="BE103" s="176">
        <f>IF(N103="základní",J103,0)</f>
        <v>126.43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6" t="s">
        <v>81</v>
      </c>
      <c r="BK103" s="176">
        <f>ROUND(I103*H103,2)</f>
        <v>126.43</v>
      </c>
      <c r="BL103" s="16" t="s">
        <v>128</v>
      </c>
      <c r="BM103" s="175" t="s">
        <v>154</v>
      </c>
    </row>
    <row r="104" spans="1:65" s="13" customFormat="1" ht="11.25">
      <c r="B104" s="181"/>
      <c r="C104" s="182"/>
      <c r="D104" s="183" t="s">
        <v>137</v>
      </c>
      <c r="E104" s="184" t="s">
        <v>17</v>
      </c>
      <c r="F104" s="185" t="s">
        <v>146</v>
      </c>
      <c r="G104" s="182"/>
      <c r="H104" s="186">
        <v>0.16500000000000001</v>
      </c>
      <c r="I104" s="182"/>
      <c r="J104" s="182"/>
      <c r="K104" s="182"/>
      <c r="L104" s="187"/>
      <c r="M104" s="188"/>
      <c r="N104" s="189"/>
      <c r="O104" s="189"/>
      <c r="P104" s="189"/>
      <c r="Q104" s="189"/>
      <c r="R104" s="189"/>
      <c r="S104" s="189"/>
      <c r="T104" s="190"/>
      <c r="AT104" s="191" t="s">
        <v>137</v>
      </c>
      <c r="AU104" s="191" t="s">
        <v>83</v>
      </c>
      <c r="AV104" s="13" t="s">
        <v>83</v>
      </c>
      <c r="AW104" s="13" t="s">
        <v>32</v>
      </c>
      <c r="AX104" s="13" t="s">
        <v>73</v>
      </c>
      <c r="AY104" s="191" t="s">
        <v>121</v>
      </c>
    </row>
    <row r="105" spans="1:65" s="13" customFormat="1" ht="11.25">
      <c r="B105" s="181"/>
      <c r="C105" s="182"/>
      <c r="D105" s="183" t="s">
        <v>137</v>
      </c>
      <c r="E105" s="184" t="s">
        <v>17</v>
      </c>
      <c r="F105" s="185" t="s">
        <v>147</v>
      </c>
      <c r="G105" s="182"/>
      <c r="H105" s="186">
        <v>0.16</v>
      </c>
      <c r="I105" s="182"/>
      <c r="J105" s="182"/>
      <c r="K105" s="182"/>
      <c r="L105" s="187"/>
      <c r="M105" s="188"/>
      <c r="N105" s="189"/>
      <c r="O105" s="189"/>
      <c r="P105" s="189"/>
      <c r="Q105" s="189"/>
      <c r="R105" s="189"/>
      <c r="S105" s="189"/>
      <c r="T105" s="190"/>
      <c r="AT105" s="191" t="s">
        <v>137</v>
      </c>
      <c r="AU105" s="191" t="s">
        <v>83</v>
      </c>
      <c r="AV105" s="13" t="s">
        <v>83</v>
      </c>
      <c r="AW105" s="13" t="s">
        <v>32</v>
      </c>
      <c r="AX105" s="13" t="s">
        <v>73</v>
      </c>
      <c r="AY105" s="191" t="s">
        <v>121</v>
      </c>
    </row>
    <row r="106" spans="1:65" s="14" customFormat="1" ht="11.25">
      <c r="B106" s="192"/>
      <c r="C106" s="193"/>
      <c r="D106" s="183" t="s">
        <v>137</v>
      </c>
      <c r="E106" s="194" t="s">
        <v>17</v>
      </c>
      <c r="F106" s="195" t="s">
        <v>148</v>
      </c>
      <c r="G106" s="193"/>
      <c r="H106" s="196">
        <v>0.32500000000000001</v>
      </c>
      <c r="I106" s="193"/>
      <c r="J106" s="193"/>
      <c r="K106" s="193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137</v>
      </c>
      <c r="AU106" s="201" t="s">
        <v>83</v>
      </c>
      <c r="AV106" s="14" t="s">
        <v>128</v>
      </c>
      <c r="AW106" s="14" t="s">
        <v>32</v>
      </c>
      <c r="AX106" s="14" t="s">
        <v>81</v>
      </c>
      <c r="AY106" s="201" t="s">
        <v>121</v>
      </c>
    </row>
    <row r="107" spans="1:65" s="2" customFormat="1" ht="11.25">
      <c r="A107" s="30"/>
      <c r="B107" s="31"/>
      <c r="C107" s="32"/>
      <c r="D107" s="183" t="s">
        <v>149</v>
      </c>
      <c r="E107" s="32"/>
      <c r="F107" s="202" t="s">
        <v>150</v>
      </c>
      <c r="G107" s="32"/>
      <c r="H107" s="32"/>
      <c r="I107" s="32"/>
      <c r="J107" s="32"/>
      <c r="K107" s="32"/>
      <c r="L107" s="35"/>
      <c r="M107" s="179"/>
      <c r="N107" s="180"/>
      <c r="O107" s="60"/>
      <c r="P107" s="60"/>
      <c r="Q107" s="60"/>
      <c r="R107" s="60"/>
      <c r="S107" s="60"/>
      <c r="T107" s="61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U107" s="16" t="s">
        <v>83</v>
      </c>
    </row>
    <row r="108" spans="1:65" s="2" customFormat="1" ht="11.25">
      <c r="A108" s="30"/>
      <c r="B108" s="31"/>
      <c r="C108" s="32"/>
      <c r="D108" s="183" t="s">
        <v>149</v>
      </c>
      <c r="E108" s="32"/>
      <c r="F108" s="203" t="s">
        <v>87</v>
      </c>
      <c r="G108" s="32"/>
      <c r="H108" s="204">
        <v>0.2</v>
      </c>
      <c r="I108" s="32"/>
      <c r="J108" s="32"/>
      <c r="K108" s="32"/>
      <c r="L108" s="35"/>
      <c r="M108" s="179"/>
      <c r="N108" s="180"/>
      <c r="O108" s="60"/>
      <c r="P108" s="60"/>
      <c r="Q108" s="60"/>
      <c r="R108" s="60"/>
      <c r="S108" s="60"/>
      <c r="T108" s="61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U108" s="16" t="s">
        <v>83</v>
      </c>
    </row>
    <row r="109" spans="1:65" s="12" customFormat="1" ht="22.9" customHeight="1">
      <c r="B109" s="150"/>
      <c r="C109" s="151"/>
      <c r="D109" s="152" t="s">
        <v>72</v>
      </c>
      <c r="E109" s="163" t="s">
        <v>155</v>
      </c>
      <c r="F109" s="163" t="s">
        <v>156</v>
      </c>
      <c r="G109" s="151"/>
      <c r="H109" s="151"/>
      <c r="I109" s="151"/>
      <c r="J109" s="164">
        <f>BK109</f>
        <v>1728.0400000000002</v>
      </c>
      <c r="K109" s="151"/>
      <c r="L109" s="155"/>
      <c r="M109" s="156"/>
      <c r="N109" s="157"/>
      <c r="O109" s="157"/>
      <c r="P109" s="158">
        <f>SUM(P110:P125)</f>
        <v>2.9683800000000002</v>
      </c>
      <c r="Q109" s="157"/>
      <c r="R109" s="158">
        <f>SUM(R110:R125)</f>
        <v>0</v>
      </c>
      <c r="S109" s="157"/>
      <c r="T109" s="159">
        <f>SUM(T110:T125)</f>
        <v>0.9174000000000001</v>
      </c>
      <c r="AR109" s="160" t="s">
        <v>81</v>
      </c>
      <c r="AT109" s="161" t="s">
        <v>72</v>
      </c>
      <c r="AU109" s="161" t="s">
        <v>81</v>
      </c>
      <c r="AY109" s="160" t="s">
        <v>121</v>
      </c>
      <c r="BK109" s="162">
        <f>SUM(BK110:BK125)</f>
        <v>1728.0400000000002</v>
      </c>
    </row>
    <row r="110" spans="1:65" s="2" customFormat="1" ht="24.2" customHeight="1">
      <c r="A110" s="30"/>
      <c r="B110" s="31"/>
      <c r="C110" s="165" t="s">
        <v>157</v>
      </c>
      <c r="D110" s="165" t="s">
        <v>123</v>
      </c>
      <c r="E110" s="166" t="s">
        <v>158</v>
      </c>
      <c r="F110" s="167" t="s">
        <v>159</v>
      </c>
      <c r="G110" s="168" t="s">
        <v>132</v>
      </c>
      <c r="H110" s="169">
        <v>0.156</v>
      </c>
      <c r="I110" s="170">
        <v>3470</v>
      </c>
      <c r="J110" s="170">
        <f>ROUND(I110*H110,2)</f>
        <v>541.32000000000005</v>
      </c>
      <c r="K110" s="167" t="s">
        <v>133</v>
      </c>
      <c r="L110" s="35"/>
      <c r="M110" s="171" t="s">
        <v>17</v>
      </c>
      <c r="N110" s="172" t="s">
        <v>44</v>
      </c>
      <c r="O110" s="173">
        <v>5.2439999999999998</v>
      </c>
      <c r="P110" s="173">
        <f>O110*H110</f>
        <v>0.81806400000000001</v>
      </c>
      <c r="Q110" s="173">
        <v>0</v>
      </c>
      <c r="R110" s="173">
        <f>Q110*H110</f>
        <v>0</v>
      </c>
      <c r="S110" s="173">
        <v>1.6</v>
      </c>
      <c r="T110" s="174">
        <f>S110*H110</f>
        <v>0.24960000000000002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75" t="s">
        <v>128</v>
      </c>
      <c r="AT110" s="175" t="s">
        <v>123</v>
      </c>
      <c r="AU110" s="175" t="s">
        <v>83</v>
      </c>
      <c r="AY110" s="16" t="s">
        <v>121</v>
      </c>
      <c r="BE110" s="176">
        <f>IF(N110="základní",J110,0)</f>
        <v>541.32000000000005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6" t="s">
        <v>81</v>
      </c>
      <c r="BK110" s="176">
        <f>ROUND(I110*H110,2)</f>
        <v>541.32000000000005</v>
      </c>
      <c r="BL110" s="16" t="s">
        <v>128</v>
      </c>
      <c r="BM110" s="175" t="s">
        <v>160</v>
      </c>
    </row>
    <row r="111" spans="1:65" s="2" customFormat="1" ht="11.25">
      <c r="A111" s="30"/>
      <c r="B111" s="31"/>
      <c r="C111" s="32"/>
      <c r="D111" s="177" t="s">
        <v>135</v>
      </c>
      <c r="E111" s="32"/>
      <c r="F111" s="178" t="s">
        <v>161</v>
      </c>
      <c r="G111" s="32"/>
      <c r="H111" s="32"/>
      <c r="I111" s="32"/>
      <c r="J111" s="32"/>
      <c r="K111" s="32"/>
      <c r="L111" s="35"/>
      <c r="M111" s="179"/>
      <c r="N111" s="180"/>
      <c r="O111" s="60"/>
      <c r="P111" s="60"/>
      <c r="Q111" s="60"/>
      <c r="R111" s="60"/>
      <c r="S111" s="60"/>
      <c r="T111" s="61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T111" s="16" t="s">
        <v>135</v>
      </c>
      <c r="AU111" s="16" t="s">
        <v>83</v>
      </c>
    </row>
    <row r="112" spans="1:65" s="13" customFormat="1" ht="11.25">
      <c r="B112" s="181"/>
      <c r="C112" s="182"/>
      <c r="D112" s="183" t="s">
        <v>137</v>
      </c>
      <c r="E112" s="184" t="s">
        <v>17</v>
      </c>
      <c r="F112" s="185" t="s">
        <v>162</v>
      </c>
      <c r="G112" s="182"/>
      <c r="H112" s="186">
        <v>0.156</v>
      </c>
      <c r="I112" s="182"/>
      <c r="J112" s="182"/>
      <c r="K112" s="182"/>
      <c r="L112" s="187"/>
      <c r="M112" s="188"/>
      <c r="N112" s="189"/>
      <c r="O112" s="189"/>
      <c r="P112" s="189"/>
      <c r="Q112" s="189"/>
      <c r="R112" s="189"/>
      <c r="S112" s="189"/>
      <c r="T112" s="190"/>
      <c r="AT112" s="191" t="s">
        <v>137</v>
      </c>
      <c r="AU112" s="191" t="s">
        <v>83</v>
      </c>
      <c r="AV112" s="13" t="s">
        <v>83</v>
      </c>
      <c r="AW112" s="13" t="s">
        <v>32</v>
      </c>
      <c r="AX112" s="13" t="s">
        <v>81</v>
      </c>
      <c r="AY112" s="191" t="s">
        <v>121</v>
      </c>
    </row>
    <row r="113" spans="1:65" s="2" customFormat="1" ht="37.9" customHeight="1">
      <c r="A113" s="30"/>
      <c r="B113" s="31"/>
      <c r="C113" s="165" t="s">
        <v>139</v>
      </c>
      <c r="D113" s="165" t="s">
        <v>123</v>
      </c>
      <c r="E113" s="166" t="s">
        <v>163</v>
      </c>
      <c r="F113" s="167" t="s">
        <v>164</v>
      </c>
      <c r="G113" s="168" t="s">
        <v>132</v>
      </c>
      <c r="H113" s="169">
        <v>3.2000000000000001E-2</v>
      </c>
      <c r="I113" s="170">
        <v>2320</v>
      </c>
      <c r="J113" s="170">
        <f>ROUND(I113*H113,2)</f>
        <v>74.239999999999995</v>
      </c>
      <c r="K113" s="167" t="s">
        <v>165</v>
      </c>
      <c r="L113" s="35"/>
      <c r="M113" s="171" t="s">
        <v>17</v>
      </c>
      <c r="N113" s="172" t="s">
        <v>44</v>
      </c>
      <c r="O113" s="173">
        <v>0</v>
      </c>
      <c r="P113" s="173">
        <f>O113*H113</f>
        <v>0</v>
      </c>
      <c r="Q113" s="173">
        <v>0</v>
      </c>
      <c r="R113" s="173">
        <f>Q113*H113</f>
        <v>0</v>
      </c>
      <c r="S113" s="173">
        <v>0</v>
      </c>
      <c r="T113" s="174">
        <f>S113*H113</f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R113" s="175" t="s">
        <v>128</v>
      </c>
      <c r="AT113" s="175" t="s">
        <v>123</v>
      </c>
      <c r="AU113" s="175" t="s">
        <v>83</v>
      </c>
      <c r="AY113" s="16" t="s">
        <v>121</v>
      </c>
      <c r="BE113" s="176">
        <f>IF(N113="základní",J113,0)</f>
        <v>74.239999999999995</v>
      </c>
      <c r="BF113" s="176">
        <f>IF(N113="snížená",J113,0)</f>
        <v>0</v>
      </c>
      <c r="BG113" s="176">
        <f>IF(N113="zákl. přenesená",J113,0)</f>
        <v>0</v>
      </c>
      <c r="BH113" s="176">
        <f>IF(N113="sníž. přenesená",J113,0)</f>
        <v>0</v>
      </c>
      <c r="BI113" s="176">
        <f>IF(N113="nulová",J113,0)</f>
        <v>0</v>
      </c>
      <c r="BJ113" s="16" t="s">
        <v>81</v>
      </c>
      <c r="BK113" s="176">
        <f>ROUND(I113*H113,2)</f>
        <v>74.239999999999995</v>
      </c>
      <c r="BL113" s="16" t="s">
        <v>128</v>
      </c>
      <c r="BM113" s="175" t="s">
        <v>166</v>
      </c>
    </row>
    <row r="114" spans="1:65" s="13" customFormat="1" ht="11.25">
      <c r="B114" s="181"/>
      <c r="C114" s="182"/>
      <c r="D114" s="183" t="s">
        <v>137</v>
      </c>
      <c r="E114" s="184" t="s">
        <v>17</v>
      </c>
      <c r="F114" s="185" t="s">
        <v>167</v>
      </c>
      <c r="G114" s="182"/>
      <c r="H114" s="186">
        <v>3.2000000000000001E-2</v>
      </c>
      <c r="I114" s="182"/>
      <c r="J114" s="182"/>
      <c r="K114" s="182"/>
      <c r="L114" s="187"/>
      <c r="M114" s="188"/>
      <c r="N114" s="189"/>
      <c r="O114" s="189"/>
      <c r="P114" s="189"/>
      <c r="Q114" s="189"/>
      <c r="R114" s="189"/>
      <c r="S114" s="189"/>
      <c r="T114" s="190"/>
      <c r="AT114" s="191" t="s">
        <v>137</v>
      </c>
      <c r="AU114" s="191" t="s">
        <v>83</v>
      </c>
      <c r="AV114" s="13" t="s">
        <v>83</v>
      </c>
      <c r="AW114" s="13" t="s">
        <v>32</v>
      </c>
      <c r="AX114" s="13" t="s">
        <v>81</v>
      </c>
      <c r="AY114" s="191" t="s">
        <v>121</v>
      </c>
    </row>
    <row r="115" spans="1:65" s="2" customFormat="1" ht="11.25">
      <c r="A115" s="30"/>
      <c r="B115" s="31"/>
      <c r="C115" s="32"/>
      <c r="D115" s="183" t="s">
        <v>149</v>
      </c>
      <c r="E115" s="32"/>
      <c r="F115" s="202" t="s">
        <v>150</v>
      </c>
      <c r="G115" s="32"/>
      <c r="H115" s="32"/>
      <c r="I115" s="32"/>
      <c r="J115" s="32"/>
      <c r="K115" s="32"/>
      <c r="L115" s="35"/>
      <c r="M115" s="179"/>
      <c r="N115" s="180"/>
      <c r="O115" s="60"/>
      <c r="P115" s="60"/>
      <c r="Q115" s="60"/>
      <c r="R115" s="60"/>
      <c r="S115" s="60"/>
      <c r="T115" s="61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U115" s="16" t="s">
        <v>83</v>
      </c>
    </row>
    <row r="116" spans="1:65" s="2" customFormat="1" ht="11.25">
      <c r="A116" s="30"/>
      <c r="B116" s="31"/>
      <c r="C116" s="32"/>
      <c r="D116" s="183" t="s">
        <v>149</v>
      </c>
      <c r="E116" s="32"/>
      <c r="F116" s="203" t="s">
        <v>87</v>
      </c>
      <c r="G116" s="32"/>
      <c r="H116" s="204">
        <v>0.2</v>
      </c>
      <c r="I116" s="32"/>
      <c r="J116" s="32"/>
      <c r="K116" s="32"/>
      <c r="L116" s="35"/>
      <c r="M116" s="179"/>
      <c r="N116" s="180"/>
      <c r="O116" s="60"/>
      <c r="P116" s="60"/>
      <c r="Q116" s="60"/>
      <c r="R116" s="60"/>
      <c r="S116" s="60"/>
      <c r="T116" s="61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U116" s="16" t="s">
        <v>83</v>
      </c>
    </row>
    <row r="117" spans="1:65" s="2" customFormat="1" ht="24.2" customHeight="1">
      <c r="A117" s="30"/>
      <c r="B117" s="31"/>
      <c r="C117" s="165" t="s">
        <v>168</v>
      </c>
      <c r="D117" s="165" t="s">
        <v>123</v>
      </c>
      <c r="E117" s="166" t="s">
        <v>169</v>
      </c>
      <c r="F117" s="167" t="s">
        <v>170</v>
      </c>
      <c r="G117" s="168" t="s">
        <v>132</v>
      </c>
      <c r="H117" s="169">
        <v>0.371</v>
      </c>
      <c r="I117" s="170">
        <v>2680</v>
      </c>
      <c r="J117" s="170">
        <f>ROUND(I117*H117,2)</f>
        <v>994.28</v>
      </c>
      <c r="K117" s="167" t="s">
        <v>133</v>
      </c>
      <c r="L117" s="35"/>
      <c r="M117" s="171" t="s">
        <v>17</v>
      </c>
      <c r="N117" s="172" t="s">
        <v>44</v>
      </c>
      <c r="O117" s="173">
        <v>5.7960000000000003</v>
      </c>
      <c r="P117" s="173">
        <f>O117*H117</f>
        <v>2.1503160000000001</v>
      </c>
      <c r="Q117" s="173">
        <v>0</v>
      </c>
      <c r="R117" s="173">
        <f>Q117*H117</f>
        <v>0</v>
      </c>
      <c r="S117" s="173">
        <v>1.8</v>
      </c>
      <c r="T117" s="174">
        <f>S117*H117</f>
        <v>0.66780000000000006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75" t="s">
        <v>128</v>
      </c>
      <c r="AT117" s="175" t="s">
        <v>123</v>
      </c>
      <c r="AU117" s="175" t="s">
        <v>83</v>
      </c>
      <c r="AY117" s="16" t="s">
        <v>121</v>
      </c>
      <c r="BE117" s="176">
        <f>IF(N117="základní",J117,0)</f>
        <v>994.28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6" t="s">
        <v>81</v>
      </c>
      <c r="BK117" s="176">
        <f>ROUND(I117*H117,2)</f>
        <v>994.28</v>
      </c>
      <c r="BL117" s="16" t="s">
        <v>128</v>
      </c>
      <c r="BM117" s="175" t="s">
        <v>171</v>
      </c>
    </row>
    <row r="118" spans="1:65" s="2" customFormat="1" ht="11.25">
      <c r="A118" s="30"/>
      <c r="B118" s="31"/>
      <c r="C118" s="32"/>
      <c r="D118" s="177" t="s">
        <v>135</v>
      </c>
      <c r="E118" s="32"/>
      <c r="F118" s="178" t="s">
        <v>172</v>
      </c>
      <c r="G118" s="32"/>
      <c r="H118" s="32"/>
      <c r="I118" s="32"/>
      <c r="J118" s="32"/>
      <c r="K118" s="32"/>
      <c r="L118" s="35"/>
      <c r="M118" s="179"/>
      <c r="N118" s="180"/>
      <c r="O118" s="60"/>
      <c r="P118" s="60"/>
      <c r="Q118" s="60"/>
      <c r="R118" s="60"/>
      <c r="S118" s="60"/>
      <c r="T118" s="61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6" t="s">
        <v>135</v>
      </c>
      <c r="AU118" s="16" t="s">
        <v>83</v>
      </c>
    </row>
    <row r="119" spans="1:65" s="13" customFormat="1" ht="11.25">
      <c r="B119" s="181"/>
      <c r="C119" s="182"/>
      <c r="D119" s="183" t="s">
        <v>137</v>
      </c>
      <c r="E119" s="184" t="s">
        <v>17</v>
      </c>
      <c r="F119" s="185" t="s">
        <v>173</v>
      </c>
      <c r="G119" s="182"/>
      <c r="H119" s="186">
        <v>0.371</v>
      </c>
      <c r="I119" s="182"/>
      <c r="J119" s="182"/>
      <c r="K119" s="182"/>
      <c r="L119" s="187"/>
      <c r="M119" s="188"/>
      <c r="N119" s="189"/>
      <c r="O119" s="189"/>
      <c r="P119" s="189"/>
      <c r="Q119" s="189"/>
      <c r="R119" s="189"/>
      <c r="S119" s="189"/>
      <c r="T119" s="190"/>
      <c r="AT119" s="191" t="s">
        <v>137</v>
      </c>
      <c r="AU119" s="191" t="s">
        <v>83</v>
      </c>
      <c r="AV119" s="13" t="s">
        <v>83</v>
      </c>
      <c r="AW119" s="13" t="s">
        <v>32</v>
      </c>
      <c r="AX119" s="13" t="s">
        <v>81</v>
      </c>
      <c r="AY119" s="191" t="s">
        <v>121</v>
      </c>
    </row>
    <row r="120" spans="1:65" s="2" customFormat="1" ht="37.9" customHeight="1">
      <c r="A120" s="30"/>
      <c r="B120" s="31"/>
      <c r="C120" s="165" t="s">
        <v>174</v>
      </c>
      <c r="D120" s="165" t="s">
        <v>123</v>
      </c>
      <c r="E120" s="166" t="s">
        <v>175</v>
      </c>
      <c r="F120" s="167" t="s">
        <v>176</v>
      </c>
      <c r="G120" s="168" t="s">
        <v>143</v>
      </c>
      <c r="H120" s="169">
        <v>0.98499999999999999</v>
      </c>
      <c r="I120" s="170">
        <v>120</v>
      </c>
      <c r="J120" s="170">
        <f>ROUND(I120*H120,2)</f>
        <v>118.2</v>
      </c>
      <c r="K120" s="167" t="s">
        <v>177</v>
      </c>
      <c r="L120" s="35"/>
      <c r="M120" s="171" t="s">
        <v>17</v>
      </c>
      <c r="N120" s="172" t="s">
        <v>44</v>
      </c>
      <c r="O120" s="173">
        <v>0</v>
      </c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75" t="s">
        <v>128</v>
      </c>
      <c r="AT120" s="175" t="s">
        <v>123</v>
      </c>
      <c r="AU120" s="175" t="s">
        <v>83</v>
      </c>
      <c r="AY120" s="16" t="s">
        <v>121</v>
      </c>
      <c r="BE120" s="176">
        <f>IF(N120="základní",J120,0)</f>
        <v>118.2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6" t="s">
        <v>81</v>
      </c>
      <c r="BK120" s="176">
        <f>ROUND(I120*H120,2)</f>
        <v>118.2</v>
      </c>
      <c r="BL120" s="16" t="s">
        <v>128</v>
      </c>
      <c r="BM120" s="175" t="s">
        <v>178</v>
      </c>
    </row>
    <row r="121" spans="1:65" s="13" customFormat="1" ht="11.25">
      <c r="B121" s="181"/>
      <c r="C121" s="182"/>
      <c r="D121" s="183" t="s">
        <v>137</v>
      </c>
      <c r="E121" s="184" t="s">
        <v>17</v>
      </c>
      <c r="F121" s="185" t="s">
        <v>179</v>
      </c>
      <c r="G121" s="182"/>
      <c r="H121" s="186">
        <v>0.82499999999999996</v>
      </c>
      <c r="I121" s="182"/>
      <c r="J121" s="182"/>
      <c r="K121" s="182"/>
      <c r="L121" s="187"/>
      <c r="M121" s="188"/>
      <c r="N121" s="189"/>
      <c r="O121" s="189"/>
      <c r="P121" s="189"/>
      <c r="Q121" s="189"/>
      <c r="R121" s="189"/>
      <c r="S121" s="189"/>
      <c r="T121" s="190"/>
      <c r="AT121" s="191" t="s">
        <v>137</v>
      </c>
      <c r="AU121" s="191" t="s">
        <v>83</v>
      </c>
      <c r="AV121" s="13" t="s">
        <v>83</v>
      </c>
      <c r="AW121" s="13" t="s">
        <v>32</v>
      </c>
      <c r="AX121" s="13" t="s">
        <v>73</v>
      </c>
      <c r="AY121" s="191" t="s">
        <v>121</v>
      </c>
    </row>
    <row r="122" spans="1:65" s="13" customFormat="1" ht="11.25">
      <c r="B122" s="181"/>
      <c r="C122" s="182"/>
      <c r="D122" s="183" t="s">
        <v>137</v>
      </c>
      <c r="E122" s="184" t="s">
        <v>17</v>
      </c>
      <c r="F122" s="185" t="s">
        <v>147</v>
      </c>
      <c r="G122" s="182"/>
      <c r="H122" s="186">
        <v>0.16</v>
      </c>
      <c r="I122" s="182"/>
      <c r="J122" s="182"/>
      <c r="K122" s="182"/>
      <c r="L122" s="187"/>
      <c r="M122" s="188"/>
      <c r="N122" s="189"/>
      <c r="O122" s="189"/>
      <c r="P122" s="189"/>
      <c r="Q122" s="189"/>
      <c r="R122" s="189"/>
      <c r="S122" s="189"/>
      <c r="T122" s="190"/>
      <c r="AT122" s="191" t="s">
        <v>137</v>
      </c>
      <c r="AU122" s="191" t="s">
        <v>83</v>
      </c>
      <c r="AV122" s="13" t="s">
        <v>83</v>
      </c>
      <c r="AW122" s="13" t="s">
        <v>32</v>
      </c>
      <c r="AX122" s="13" t="s">
        <v>73</v>
      </c>
      <c r="AY122" s="191" t="s">
        <v>121</v>
      </c>
    </row>
    <row r="123" spans="1:65" s="14" customFormat="1" ht="11.25">
      <c r="B123" s="192"/>
      <c r="C123" s="193"/>
      <c r="D123" s="183" t="s">
        <v>137</v>
      </c>
      <c r="E123" s="194" t="s">
        <v>17</v>
      </c>
      <c r="F123" s="195" t="s">
        <v>148</v>
      </c>
      <c r="G123" s="193"/>
      <c r="H123" s="196">
        <v>0.98499999999999999</v>
      </c>
      <c r="I123" s="193"/>
      <c r="J123" s="193"/>
      <c r="K123" s="193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137</v>
      </c>
      <c r="AU123" s="201" t="s">
        <v>83</v>
      </c>
      <c r="AV123" s="14" t="s">
        <v>128</v>
      </c>
      <c r="AW123" s="14" t="s">
        <v>32</v>
      </c>
      <c r="AX123" s="14" t="s">
        <v>81</v>
      </c>
      <c r="AY123" s="201" t="s">
        <v>121</v>
      </c>
    </row>
    <row r="124" spans="1:65" s="2" customFormat="1" ht="11.25">
      <c r="A124" s="30"/>
      <c r="B124" s="31"/>
      <c r="C124" s="32"/>
      <c r="D124" s="183" t="s">
        <v>149</v>
      </c>
      <c r="E124" s="32"/>
      <c r="F124" s="202" t="s">
        <v>150</v>
      </c>
      <c r="G124" s="32"/>
      <c r="H124" s="32"/>
      <c r="I124" s="32"/>
      <c r="J124" s="32"/>
      <c r="K124" s="32"/>
      <c r="L124" s="35"/>
      <c r="M124" s="179"/>
      <c r="N124" s="180"/>
      <c r="O124" s="60"/>
      <c r="P124" s="60"/>
      <c r="Q124" s="60"/>
      <c r="R124" s="60"/>
      <c r="S124" s="60"/>
      <c r="T124" s="61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U124" s="16" t="s">
        <v>83</v>
      </c>
    </row>
    <row r="125" spans="1:65" s="2" customFormat="1" ht="11.25">
      <c r="A125" s="30"/>
      <c r="B125" s="31"/>
      <c r="C125" s="32"/>
      <c r="D125" s="183" t="s">
        <v>149</v>
      </c>
      <c r="E125" s="32"/>
      <c r="F125" s="203" t="s">
        <v>87</v>
      </c>
      <c r="G125" s="32"/>
      <c r="H125" s="204">
        <v>0.2</v>
      </c>
      <c r="I125" s="32"/>
      <c r="J125" s="32"/>
      <c r="K125" s="32"/>
      <c r="L125" s="35"/>
      <c r="M125" s="179"/>
      <c r="N125" s="180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U125" s="16" t="s">
        <v>83</v>
      </c>
    </row>
    <row r="126" spans="1:65" s="12" customFormat="1" ht="22.9" customHeight="1">
      <c r="B126" s="150"/>
      <c r="C126" s="151"/>
      <c r="D126" s="152" t="s">
        <v>72</v>
      </c>
      <c r="E126" s="163" t="s">
        <v>180</v>
      </c>
      <c r="F126" s="163" t="s">
        <v>181</v>
      </c>
      <c r="G126" s="151"/>
      <c r="H126" s="151"/>
      <c r="I126" s="151"/>
      <c r="J126" s="164">
        <f>BK126</f>
        <v>1027.3399999999999</v>
      </c>
      <c r="K126" s="151"/>
      <c r="L126" s="155"/>
      <c r="M126" s="156"/>
      <c r="N126" s="157"/>
      <c r="O126" s="157"/>
      <c r="P126" s="158">
        <f>SUM(P127:P131)</f>
        <v>0</v>
      </c>
      <c r="Q126" s="157"/>
      <c r="R126" s="158">
        <f>SUM(R127:R131)</f>
        <v>0</v>
      </c>
      <c r="S126" s="157"/>
      <c r="T126" s="159">
        <f>SUM(T127:T131)</f>
        <v>0</v>
      </c>
      <c r="AR126" s="160" t="s">
        <v>81</v>
      </c>
      <c r="AT126" s="161" t="s">
        <v>72</v>
      </c>
      <c r="AU126" s="161" t="s">
        <v>81</v>
      </c>
      <c r="AY126" s="160" t="s">
        <v>121</v>
      </c>
      <c r="BK126" s="162">
        <f>SUM(BK127:BK131)</f>
        <v>1027.3399999999999</v>
      </c>
    </row>
    <row r="127" spans="1:65" s="2" customFormat="1" ht="37.9" customHeight="1">
      <c r="A127" s="30"/>
      <c r="B127" s="31"/>
      <c r="C127" s="165" t="s">
        <v>155</v>
      </c>
      <c r="D127" s="165" t="s">
        <v>123</v>
      </c>
      <c r="E127" s="166" t="s">
        <v>182</v>
      </c>
      <c r="F127" s="167" t="s">
        <v>183</v>
      </c>
      <c r="G127" s="168" t="s">
        <v>184</v>
      </c>
      <c r="H127" s="169">
        <v>0.46500000000000002</v>
      </c>
      <c r="I127" s="170">
        <v>998</v>
      </c>
      <c r="J127" s="170">
        <f>ROUND(I127*H127,2)</f>
        <v>464.07</v>
      </c>
      <c r="K127" s="167" t="s">
        <v>185</v>
      </c>
      <c r="L127" s="35"/>
      <c r="M127" s="171" t="s">
        <v>17</v>
      </c>
      <c r="N127" s="172" t="s">
        <v>44</v>
      </c>
      <c r="O127" s="173">
        <v>0</v>
      </c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5" t="s">
        <v>128</v>
      </c>
      <c r="AT127" s="175" t="s">
        <v>123</v>
      </c>
      <c r="AU127" s="175" t="s">
        <v>83</v>
      </c>
      <c r="AY127" s="16" t="s">
        <v>121</v>
      </c>
      <c r="BE127" s="176">
        <f>IF(N127="základní",J127,0)</f>
        <v>464.07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6" t="s">
        <v>81</v>
      </c>
      <c r="BK127" s="176">
        <f>ROUND(I127*H127,2)</f>
        <v>464.07</v>
      </c>
      <c r="BL127" s="16" t="s">
        <v>128</v>
      </c>
      <c r="BM127" s="175" t="s">
        <v>186</v>
      </c>
    </row>
    <row r="128" spans="1:65" s="2" customFormat="1" ht="37.9" customHeight="1">
      <c r="A128" s="30"/>
      <c r="B128" s="31"/>
      <c r="C128" s="165" t="s">
        <v>187</v>
      </c>
      <c r="D128" s="165" t="s">
        <v>123</v>
      </c>
      <c r="E128" s="166" t="s">
        <v>188</v>
      </c>
      <c r="F128" s="167" t="s">
        <v>189</v>
      </c>
      <c r="G128" s="168" t="s">
        <v>184</v>
      </c>
      <c r="H128" s="169">
        <v>0.46500000000000002</v>
      </c>
      <c r="I128" s="170">
        <v>301</v>
      </c>
      <c r="J128" s="170">
        <f>ROUND(I128*H128,2)</f>
        <v>139.97</v>
      </c>
      <c r="K128" s="167" t="s">
        <v>190</v>
      </c>
      <c r="L128" s="35"/>
      <c r="M128" s="171" t="s">
        <v>17</v>
      </c>
      <c r="N128" s="172" t="s">
        <v>44</v>
      </c>
      <c r="O128" s="173">
        <v>0</v>
      </c>
      <c r="P128" s="173">
        <f>O128*H128</f>
        <v>0</v>
      </c>
      <c r="Q128" s="173">
        <v>0</v>
      </c>
      <c r="R128" s="173">
        <f>Q128*H128</f>
        <v>0</v>
      </c>
      <c r="S128" s="173">
        <v>0</v>
      </c>
      <c r="T128" s="174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5" t="s">
        <v>128</v>
      </c>
      <c r="AT128" s="175" t="s">
        <v>123</v>
      </c>
      <c r="AU128" s="175" t="s">
        <v>83</v>
      </c>
      <c r="AY128" s="16" t="s">
        <v>121</v>
      </c>
      <c r="BE128" s="176">
        <f>IF(N128="základní",J128,0)</f>
        <v>139.97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6" t="s">
        <v>81</v>
      </c>
      <c r="BK128" s="176">
        <f>ROUND(I128*H128,2)</f>
        <v>139.97</v>
      </c>
      <c r="BL128" s="16" t="s">
        <v>128</v>
      </c>
      <c r="BM128" s="175" t="s">
        <v>191</v>
      </c>
    </row>
    <row r="129" spans="1:65" s="2" customFormat="1" ht="37.9" customHeight="1">
      <c r="A129" s="30"/>
      <c r="B129" s="31"/>
      <c r="C129" s="165" t="s">
        <v>192</v>
      </c>
      <c r="D129" s="165" t="s">
        <v>123</v>
      </c>
      <c r="E129" s="166" t="s">
        <v>193</v>
      </c>
      <c r="F129" s="167" t="s">
        <v>194</v>
      </c>
      <c r="G129" s="168" t="s">
        <v>184</v>
      </c>
      <c r="H129" s="169">
        <v>3.3479999999999999</v>
      </c>
      <c r="I129" s="170">
        <v>13.1</v>
      </c>
      <c r="J129" s="170">
        <f>ROUND(I129*H129,2)</f>
        <v>43.86</v>
      </c>
      <c r="K129" s="167" t="s">
        <v>195</v>
      </c>
      <c r="L129" s="35"/>
      <c r="M129" s="171" t="s">
        <v>17</v>
      </c>
      <c r="N129" s="172" t="s">
        <v>44</v>
      </c>
      <c r="O129" s="173">
        <v>0</v>
      </c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5" t="s">
        <v>128</v>
      </c>
      <c r="AT129" s="175" t="s">
        <v>123</v>
      </c>
      <c r="AU129" s="175" t="s">
        <v>83</v>
      </c>
      <c r="AY129" s="16" t="s">
        <v>121</v>
      </c>
      <c r="BE129" s="176">
        <f>IF(N129="základní",J129,0)</f>
        <v>43.86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6" t="s">
        <v>81</v>
      </c>
      <c r="BK129" s="176">
        <f>ROUND(I129*H129,2)</f>
        <v>43.86</v>
      </c>
      <c r="BL129" s="16" t="s">
        <v>128</v>
      </c>
      <c r="BM129" s="175" t="s">
        <v>196</v>
      </c>
    </row>
    <row r="130" spans="1:65" s="13" customFormat="1" ht="11.25">
      <c r="B130" s="181"/>
      <c r="C130" s="182"/>
      <c r="D130" s="183" t="s">
        <v>137</v>
      </c>
      <c r="E130" s="184" t="s">
        <v>17</v>
      </c>
      <c r="F130" s="185" t="s">
        <v>197</v>
      </c>
      <c r="G130" s="182"/>
      <c r="H130" s="186">
        <v>3.3479999999999999</v>
      </c>
      <c r="I130" s="182"/>
      <c r="J130" s="182"/>
      <c r="K130" s="182"/>
      <c r="L130" s="187"/>
      <c r="M130" s="188"/>
      <c r="N130" s="189"/>
      <c r="O130" s="189"/>
      <c r="P130" s="189"/>
      <c r="Q130" s="189"/>
      <c r="R130" s="189"/>
      <c r="S130" s="189"/>
      <c r="T130" s="190"/>
      <c r="AT130" s="191" t="s">
        <v>137</v>
      </c>
      <c r="AU130" s="191" t="s">
        <v>83</v>
      </c>
      <c r="AV130" s="13" t="s">
        <v>83</v>
      </c>
      <c r="AW130" s="13" t="s">
        <v>32</v>
      </c>
      <c r="AX130" s="13" t="s">
        <v>81</v>
      </c>
      <c r="AY130" s="191" t="s">
        <v>121</v>
      </c>
    </row>
    <row r="131" spans="1:65" s="2" customFormat="1" ht="37.9" customHeight="1">
      <c r="A131" s="30"/>
      <c r="B131" s="31"/>
      <c r="C131" s="165" t="s">
        <v>8</v>
      </c>
      <c r="D131" s="165" t="s">
        <v>123</v>
      </c>
      <c r="E131" s="166" t="s">
        <v>198</v>
      </c>
      <c r="F131" s="167" t="s">
        <v>199</v>
      </c>
      <c r="G131" s="168" t="s">
        <v>184</v>
      </c>
      <c r="H131" s="169">
        <v>0.46500000000000002</v>
      </c>
      <c r="I131" s="170">
        <v>816</v>
      </c>
      <c r="J131" s="170">
        <f>ROUND(I131*H131,2)</f>
        <v>379.44</v>
      </c>
      <c r="K131" s="167" t="s">
        <v>200</v>
      </c>
      <c r="L131" s="35"/>
      <c r="M131" s="171" t="s">
        <v>17</v>
      </c>
      <c r="N131" s="172" t="s">
        <v>44</v>
      </c>
      <c r="O131" s="173">
        <v>0</v>
      </c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5" t="s">
        <v>128</v>
      </c>
      <c r="AT131" s="175" t="s">
        <v>123</v>
      </c>
      <c r="AU131" s="175" t="s">
        <v>83</v>
      </c>
      <c r="AY131" s="16" t="s">
        <v>121</v>
      </c>
      <c r="BE131" s="176">
        <f>IF(N131="základní",J131,0)</f>
        <v>379.44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6" t="s">
        <v>81</v>
      </c>
      <c r="BK131" s="176">
        <f>ROUND(I131*H131,2)</f>
        <v>379.44</v>
      </c>
      <c r="BL131" s="16" t="s">
        <v>128</v>
      </c>
      <c r="BM131" s="175" t="s">
        <v>201</v>
      </c>
    </row>
    <row r="132" spans="1:65" s="12" customFormat="1" ht="25.9" customHeight="1">
      <c r="B132" s="150"/>
      <c r="C132" s="151"/>
      <c r="D132" s="152" t="s">
        <v>72</v>
      </c>
      <c r="E132" s="153" t="s">
        <v>202</v>
      </c>
      <c r="F132" s="153" t="s">
        <v>203</v>
      </c>
      <c r="G132" s="151"/>
      <c r="H132" s="151"/>
      <c r="I132" s="151"/>
      <c r="J132" s="154">
        <f>BK132</f>
        <v>30999.52</v>
      </c>
      <c r="K132" s="151"/>
      <c r="L132" s="155"/>
      <c r="M132" s="156"/>
      <c r="N132" s="157"/>
      <c r="O132" s="157"/>
      <c r="P132" s="158">
        <f>P133+P136+P153+P157</f>
        <v>25.650251000000001</v>
      </c>
      <c r="Q132" s="157"/>
      <c r="R132" s="158">
        <f>R133+R136+R153+R157</f>
        <v>0.44961355000000003</v>
      </c>
      <c r="S132" s="157"/>
      <c r="T132" s="159">
        <f>T133+T136+T153+T157</f>
        <v>0</v>
      </c>
      <c r="AR132" s="160" t="s">
        <v>83</v>
      </c>
      <c r="AT132" s="161" t="s">
        <v>72</v>
      </c>
      <c r="AU132" s="161" t="s">
        <v>73</v>
      </c>
      <c r="AY132" s="160" t="s">
        <v>121</v>
      </c>
      <c r="BK132" s="162">
        <f>BK133+BK136+BK153+BK157</f>
        <v>30999.52</v>
      </c>
    </row>
    <row r="133" spans="1:65" s="12" customFormat="1" ht="22.9" customHeight="1">
      <c r="B133" s="150"/>
      <c r="C133" s="151"/>
      <c r="D133" s="152" t="s">
        <v>72</v>
      </c>
      <c r="E133" s="163" t="s">
        <v>204</v>
      </c>
      <c r="F133" s="163" t="s">
        <v>205</v>
      </c>
      <c r="G133" s="151"/>
      <c r="H133" s="151"/>
      <c r="I133" s="151"/>
      <c r="J133" s="164">
        <f>BK133</f>
        <v>16105</v>
      </c>
      <c r="K133" s="151"/>
      <c r="L133" s="155"/>
      <c r="M133" s="156"/>
      <c r="N133" s="157"/>
      <c r="O133" s="157"/>
      <c r="P133" s="158">
        <f>SUM(P134:P135)</f>
        <v>0</v>
      </c>
      <c r="Q133" s="157"/>
      <c r="R133" s="158">
        <f>SUM(R134:R135)</f>
        <v>0</v>
      </c>
      <c r="S133" s="157"/>
      <c r="T133" s="159">
        <f>SUM(T134:T135)</f>
        <v>0</v>
      </c>
      <c r="AR133" s="160" t="s">
        <v>81</v>
      </c>
      <c r="AT133" s="161" t="s">
        <v>72</v>
      </c>
      <c r="AU133" s="161" t="s">
        <v>81</v>
      </c>
      <c r="AY133" s="160" t="s">
        <v>121</v>
      </c>
      <c r="BK133" s="162">
        <f>SUM(BK134:BK135)</f>
        <v>16105</v>
      </c>
    </row>
    <row r="134" spans="1:65" s="2" customFormat="1" ht="16.5" customHeight="1">
      <c r="A134" s="30"/>
      <c r="B134" s="31"/>
      <c r="C134" s="165" t="s">
        <v>206</v>
      </c>
      <c r="D134" s="165" t="s">
        <v>123</v>
      </c>
      <c r="E134" s="166" t="s">
        <v>207</v>
      </c>
      <c r="F134" s="167" t="s">
        <v>208</v>
      </c>
      <c r="G134" s="168" t="s">
        <v>209</v>
      </c>
      <c r="H134" s="169">
        <v>2</v>
      </c>
      <c r="I134" s="170">
        <v>6300</v>
      </c>
      <c r="J134" s="170">
        <f>ROUND(I134*H134,2)</f>
        <v>12600</v>
      </c>
      <c r="K134" s="167" t="s">
        <v>17</v>
      </c>
      <c r="L134" s="35"/>
      <c r="M134" s="171" t="s">
        <v>17</v>
      </c>
      <c r="N134" s="172" t="s">
        <v>44</v>
      </c>
      <c r="O134" s="173">
        <v>0</v>
      </c>
      <c r="P134" s="173">
        <f>O134*H134</f>
        <v>0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5" t="s">
        <v>128</v>
      </c>
      <c r="AT134" s="175" t="s">
        <v>123</v>
      </c>
      <c r="AU134" s="175" t="s">
        <v>83</v>
      </c>
      <c r="AY134" s="16" t="s">
        <v>121</v>
      </c>
      <c r="BE134" s="176">
        <f>IF(N134="základní",J134,0)</f>
        <v>12600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6" t="s">
        <v>81</v>
      </c>
      <c r="BK134" s="176">
        <f>ROUND(I134*H134,2)</f>
        <v>12600</v>
      </c>
      <c r="BL134" s="16" t="s">
        <v>128</v>
      </c>
      <c r="BM134" s="175" t="s">
        <v>210</v>
      </c>
    </row>
    <row r="135" spans="1:65" s="2" customFormat="1" ht="37.9" customHeight="1">
      <c r="A135" s="30"/>
      <c r="B135" s="31"/>
      <c r="C135" s="165" t="s">
        <v>211</v>
      </c>
      <c r="D135" s="165" t="s">
        <v>123</v>
      </c>
      <c r="E135" s="166" t="s">
        <v>212</v>
      </c>
      <c r="F135" s="167" t="s">
        <v>213</v>
      </c>
      <c r="G135" s="168" t="s">
        <v>143</v>
      </c>
      <c r="H135" s="169">
        <v>4</v>
      </c>
      <c r="I135" s="170">
        <v>876.25</v>
      </c>
      <c r="J135" s="170">
        <f>ROUND(I135*H135,2)</f>
        <v>3505</v>
      </c>
      <c r="K135" s="167" t="s">
        <v>214</v>
      </c>
      <c r="L135" s="35"/>
      <c r="M135" s="171" t="s">
        <v>17</v>
      </c>
      <c r="N135" s="172" t="s">
        <v>44</v>
      </c>
      <c r="O135" s="173">
        <v>0</v>
      </c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5" t="s">
        <v>128</v>
      </c>
      <c r="AT135" s="175" t="s">
        <v>123</v>
      </c>
      <c r="AU135" s="175" t="s">
        <v>83</v>
      </c>
      <c r="AY135" s="16" t="s">
        <v>121</v>
      </c>
      <c r="BE135" s="176">
        <f>IF(N135="základní",J135,0)</f>
        <v>3505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6" t="s">
        <v>81</v>
      </c>
      <c r="BK135" s="176">
        <f>ROUND(I135*H135,2)</f>
        <v>3505</v>
      </c>
      <c r="BL135" s="16" t="s">
        <v>128</v>
      </c>
      <c r="BM135" s="175" t="s">
        <v>215</v>
      </c>
    </row>
    <row r="136" spans="1:65" s="12" customFormat="1" ht="22.9" customHeight="1">
      <c r="B136" s="150"/>
      <c r="C136" s="151"/>
      <c r="D136" s="152" t="s">
        <v>72</v>
      </c>
      <c r="E136" s="163" t="s">
        <v>216</v>
      </c>
      <c r="F136" s="163" t="s">
        <v>217</v>
      </c>
      <c r="G136" s="151"/>
      <c r="H136" s="151"/>
      <c r="I136" s="151"/>
      <c r="J136" s="164">
        <f>BK136</f>
        <v>11617.77</v>
      </c>
      <c r="K136" s="151"/>
      <c r="L136" s="155"/>
      <c r="M136" s="156"/>
      <c r="N136" s="157"/>
      <c r="O136" s="157"/>
      <c r="P136" s="158">
        <f>SUM(P137:P152)</f>
        <v>25.650251000000001</v>
      </c>
      <c r="Q136" s="157"/>
      <c r="R136" s="158">
        <f>SUM(R137:R152)</f>
        <v>0.44961355000000003</v>
      </c>
      <c r="S136" s="157"/>
      <c r="T136" s="159">
        <f>SUM(T137:T152)</f>
        <v>0</v>
      </c>
      <c r="AR136" s="160" t="s">
        <v>83</v>
      </c>
      <c r="AT136" s="161" t="s">
        <v>72</v>
      </c>
      <c r="AU136" s="161" t="s">
        <v>81</v>
      </c>
      <c r="AY136" s="160" t="s">
        <v>121</v>
      </c>
      <c r="BK136" s="162">
        <f>SUM(BK137:BK152)</f>
        <v>11617.77</v>
      </c>
    </row>
    <row r="137" spans="1:65" s="2" customFormat="1" ht="16.5" customHeight="1">
      <c r="A137" s="30"/>
      <c r="B137" s="31"/>
      <c r="C137" s="165" t="s">
        <v>218</v>
      </c>
      <c r="D137" s="165" t="s">
        <v>123</v>
      </c>
      <c r="E137" s="166" t="s">
        <v>219</v>
      </c>
      <c r="F137" s="167" t="s">
        <v>220</v>
      </c>
      <c r="G137" s="168" t="s">
        <v>221</v>
      </c>
      <c r="H137" s="169">
        <v>2.355</v>
      </c>
      <c r="I137" s="170">
        <v>62.75</v>
      </c>
      <c r="J137" s="170">
        <f>ROUND(I137*H137,2)</f>
        <v>147.78</v>
      </c>
      <c r="K137" s="167" t="s">
        <v>17</v>
      </c>
      <c r="L137" s="35"/>
      <c r="M137" s="171" t="s">
        <v>17</v>
      </c>
      <c r="N137" s="172" t="s">
        <v>44</v>
      </c>
      <c r="O137" s="173">
        <v>0.41099999999999998</v>
      </c>
      <c r="P137" s="173">
        <f>O137*H137</f>
        <v>0.9679049999999999</v>
      </c>
      <c r="Q137" s="173">
        <v>6.9999999999999994E-5</v>
      </c>
      <c r="R137" s="173">
        <f>Q137*H137</f>
        <v>1.6485E-4</v>
      </c>
      <c r="S137" s="173">
        <v>0</v>
      </c>
      <c r="T137" s="174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5" t="s">
        <v>222</v>
      </c>
      <c r="AT137" s="175" t="s">
        <v>123</v>
      </c>
      <c r="AU137" s="175" t="s">
        <v>83</v>
      </c>
      <c r="AY137" s="16" t="s">
        <v>121</v>
      </c>
      <c r="BE137" s="176">
        <f>IF(N137="základní",J137,0)</f>
        <v>147.78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6" t="s">
        <v>81</v>
      </c>
      <c r="BK137" s="176">
        <f>ROUND(I137*H137,2)</f>
        <v>147.78</v>
      </c>
      <c r="BL137" s="16" t="s">
        <v>222</v>
      </c>
      <c r="BM137" s="175" t="s">
        <v>223</v>
      </c>
    </row>
    <row r="138" spans="1:65" s="13" customFormat="1" ht="11.25">
      <c r="B138" s="181"/>
      <c r="C138" s="182"/>
      <c r="D138" s="183" t="s">
        <v>137</v>
      </c>
      <c r="E138" s="184" t="s">
        <v>17</v>
      </c>
      <c r="F138" s="185" t="s">
        <v>224</v>
      </c>
      <c r="G138" s="182"/>
      <c r="H138" s="186">
        <v>2.355</v>
      </c>
      <c r="I138" s="182"/>
      <c r="J138" s="182"/>
      <c r="K138" s="182"/>
      <c r="L138" s="187"/>
      <c r="M138" s="188"/>
      <c r="N138" s="189"/>
      <c r="O138" s="189"/>
      <c r="P138" s="189"/>
      <c r="Q138" s="189"/>
      <c r="R138" s="189"/>
      <c r="S138" s="189"/>
      <c r="T138" s="190"/>
      <c r="AT138" s="191" t="s">
        <v>137</v>
      </c>
      <c r="AU138" s="191" t="s">
        <v>83</v>
      </c>
      <c r="AV138" s="13" t="s">
        <v>83</v>
      </c>
      <c r="AW138" s="13" t="s">
        <v>32</v>
      </c>
      <c r="AX138" s="13" t="s">
        <v>81</v>
      </c>
      <c r="AY138" s="191" t="s">
        <v>121</v>
      </c>
    </row>
    <row r="139" spans="1:65" s="2" customFormat="1" ht="16.5" customHeight="1">
      <c r="A139" s="30"/>
      <c r="B139" s="31"/>
      <c r="C139" s="205" t="s">
        <v>222</v>
      </c>
      <c r="D139" s="205" t="s">
        <v>86</v>
      </c>
      <c r="E139" s="206" t="s">
        <v>225</v>
      </c>
      <c r="F139" s="207" t="s">
        <v>226</v>
      </c>
      <c r="G139" s="208" t="s">
        <v>184</v>
      </c>
      <c r="H139" s="209">
        <v>2E-3</v>
      </c>
      <c r="I139" s="210">
        <v>9005.43</v>
      </c>
      <c r="J139" s="210">
        <f>ROUND(I139*H139,2)</f>
        <v>18.010000000000002</v>
      </c>
      <c r="K139" s="207" t="s">
        <v>17</v>
      </c>
      <c r="L139" s="211"/>
      <c r="M139" s="212" t="s">
        <v>17</v>
      </c>
      <c r="N139" s="213" t="s">
        <v>44</v>
      </c>
      <c r="O139" s="173">
        <v>0</v>
      </c>
      <c r="P139" s="173">
        <f>O139*H139</f>
        <v>0</v>
      </c>
      <c r="Q139" s="173">
        <v>1</v>
      </c>
      <c r="R139" s="173">
        <f>Q139*H139</f>
        <v>2E-3</v>
      </c>
      <c r="S139" s="173">
        <v>0</v>
      </c>
      <c r="T139" s="174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5" t="s">
        <v>174</v>
      </c>
      <c r="AT139" s="175" t="s">
        <v>86</v>
      </c>
      <c r="AU139" s="175" t="s">
        <v>83</v>
      </c>
      <c r="AY139" s="16" t="s">
        <v>121</v>
      </c>
      <c r="BE139" s="176">
        <f>IF(N139="základní",J139,0)</f>
        <v>18.010000000000002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6" t="s">
        <v>81</v>
      </c>
      <c r="BK139" s="176">
        <f>ROUND(I139*H139,2)</f>
        <v>18.010000000000002</v>
      </c>
      <c r="BL139" s="16" t="s">
        <v>128</v>
      </c>
      <c r="BM139" s="175" t="s">
        <v>227</v>
      </c>
    </row>
    <row r="140" spans="1:65" s="13" customFormat="1" ht="11.25">
      <c r="B140" s="181"/>
      <c r="C140" s="182"/>
      <c r="D140" s="183" t="s">
        <v>137</v>
      </c>
      <c r="E140" s="184" t="s">
        <v>17</v>
      </c>
      <c r="F140" s="185" t="s">
        <v>228</v>
      </c>
      <c r="G140" s="182"/>
      <c r="H140" s="186">
        <v>2E-3</v>
      </c>
      <c r="I140" s="182"/>
      <c r="J140" s="182"/>
      <c r="K140" s="182"/>
      <c r="L140" s="187"/>
      <c r="M140" s="188"/>
      <c r="N140" s="189"/>
      <c r="O140" s="189"/>
      <c r="P140" s="189"/>
      <c r="Q140" s="189"/>
      <c r="R140" s="189"/>
      <c r="S140" s="189"/>
      <c r="T140" s="190"/>
      <c r="AT140" s="191" t="s">
        <v>137</v>
      </c>
      <c r="AU140" s="191" t="s">
        <v>83</v>
      </c>
      <c r="AV140" s="13" t="s">
        <v>83</v>
      </c>
      <c r="AW140" s="13" t="s">
        <v>32</v>
      </c>
      <c r="AX140" s="13" t="s">
        <v>81</v>
      </c>
      <c r="AY140" s="191" t="s">
        <v>121</v>
      </c>
    </row>
    <row r="141" spans="1:65" s="13" customFormat="1" ht="11.25">
      <c r="B141" s="181"/>
      <c r="C141" s="182"/>
      <c r="D141" s="183" t="s">
        <v>137</v>
      </c>
      <c r="E141" s="182"/>
      <c r="F141" s="185" t="s">
        <v>229</v>
      </c>
      <c r="G141" s="182"/>
      <c r="H141" s="186">
        <v>2E-3</v>
      </c>
      <c r="I141" s="182"/>
      <c r="J141" s="182"/>
      <c r="K141" s="182"/>
      <c r="L141" s="187"/>
      <c r="M141" s="188"/>
      <c r="N141" s="189"/>
      <c r="O141" s="189"/>
      <c r="P141" s="189"/>
      <c r="Q141" s="189"/>
      <c r="R141" s="189"/>
      <c r="S141" s="189"/>
      <c r="T141" s="190"/>
      <c r="AT141" s="191" t="s">
        <v>137</v>
      </c>
      <c r="AU141" s="191" t="s">
        <v>83</v>
      </c>
      <c r="AV141" s="13" t="s">
        <v>83</v>
      </c>
      <c r="AW141" s="13" t="s">
        <v>4</v>
      </c>
      <c r="AX141" s="13" t="s">
        <v>81</v>
      </c>
      <c r="AY141" s="191" t="s">
        <v>121</v>
      </c>
    </row>
    <row r="142" spans="1:65" s="2" customFormat="1" ht="16.5" customHeight="1">
      <c r="A142" s="30"/>
      <c r="B142" s="31"/>
      <c r="C142" s="165" t="s">
        <v>230</v>
      </c>
      <c r="D142" s="165" t="s">
        <v>123</v>
      </c>
      <c r="E142" s="166" t="s">
        <v>231</v>
      </c>
      <c r="F142" s="167" t="s">
        <v>232</v>
      </c>
      <c r="G142" s="168" t="s">
        <v>221</v>
      </c>
      <c r="H142" s="169">
        <v>22.4</v>
      </c>
      <c r="I142" s="170">
        <v>16.8</v>
      </c>
      <c r="J142" s="170">
        <f>ROUND(I142*H142,2)</f>
        <v>376.32</v>
      </c>
      <c r="K142" s="167" t="s">
        <v>17</v>
      </c>
      <c r="L142" s="35"/>
      <c r="M142" s="171" t="s">
        <v>17</v>
      </c>
      <c r="N142" s="172" t="s">
        <v>44</v>
      </c>
      <c r="O142" s="173">
        <v>9.6000000000000002E-2</v>
      </c>
      <c r="P142" s="173">
        <f>O142*H142</f>
        <v>2.1503999999999999</v>
      </c>
      <c r="Q142" s="173">
        <v>5.0000000000000002E-5</v>
      </c>
      <c r="R142" s="173">
        <f>Q142*H142</f>
        <v>1.1199999999999999E-3</v>
      </c>
      <c r="S142" s="173">
        <v>0</v>
      </c>
      <c r="T142" s="174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5" t="s">
        <v>222</v>
      </c>
      <c r="AT142" s="175" t="s">
        <v>123</v>
      </c>
      <c r="AU142" s="175" t="s">
        <v>83</v>
      </c>
      <c r="AY142" s="16" t="s">
        <v>121</v>
      </c>
      <c r="BE142" s="176">
        <f>IF(N142="základní",J142,0)</f>
        <v>376.32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6" t="s">
        <v>81</v>
      </c>
      <c r="BK142" s="176">
        <f>ROUND(I142*H142,2)</f>
        <v>376.32</v>
      </c>
      <c r="BL142" s="16" t="s">
        <v>222</v>
      </c>
      <c r="BM142" s="175" t="s">
        <v>233</v>
      </c>
    </row>
    <row r="143" spans="1:65" s="13" customFormat="1" ht="11.25">
      <c r="B143" s="181"/>
      <c r="C143" s="182"/>
      <c r="D143" s="183" t="s">
        <v>137</v>
      </c>
      <c r="E143" s="184" t="s">
        <v>17</v>
      </c>
      <c r="F143" s="185" t="s">
        <v>234</v>
      </c>
      <c r="G143" s="182"/>
      <c r="H143" s="186">
        <v>22.4</v>
      </c>
      <c r="I143" s="182"/>
      <c r="J143" s="182"/>
      <c r="K143" s="182"/>
      <c r="L143" s="187"/>
      <c r="M143" s="188"/>
      <c r="N143" s="189"/>
      <c r="O143" s="189"/>
      <c r="P143" s="189"/>
      <c r="Q143" s="189"/>
      <c r="R143" s="189"/>
      <c r="S143" s="189"/>
      <c r="T143" s="190"/>
      <c r="AT143" s="191" t="s">
        <v>137</v>
      </c>
      <c r="AU143" s="191" t="s">
        <v>83</v>
      </c>
      <c r="AV143" s="13" t="s">
        <v>83</v>
      </c>
      <c r="AW143" s="13" t="s">
        <v>32</v>
      </c>
      <c r="AX143" s="13" t="s">
        <v>81</v>
      </c>
      <c r="AY143" s="191" t="s">
        <v>121</v>
      </c>
    </row>
    <row r="144" spans="1:65" s="2" customFormat="1" ht="16.5" customHeight="1">
      <c r="A144" s="30"/>
      <c r="B144" s="31"/>
      <c r="C144" s="205" t="s">
        <v>235</v>
      </c>
      <c r="D144" s="205" t="s">
        <v>86</v>
      </c>
      <c r="E144" s="206" t="s">
        <v>236</v>
      </c>
      <c r="F144" s="207" t="s">
        <v>237</v>
      </c>
      <c r="G144" s="208" t="s">
        <v>184</v>
      </c>
      <c r="H144" s="209">
        <v>2.4E-2</v>
      </c>
      <c r="I144" s="210">
        <v>8350.4</v>
      </c>
      <c r="J144" s="210">
        <f>ROUND(I144*H144,2)</f>
        <v>200.41</v>
      </c>
      <c r="K144" s="207" t="s">
        <v>17</v>
      </c>
      <c r="L144" s="211"/>
      <c r="M144" s="212" t="s">
        <v>17</v>
      </c>
      <c r="N144" s="213" t="s">
        <v>44</v>
      </c>
      <c r="O144" s="173">
        <v>0</v>
      </c>
      <c r="P144" s="173">
        <f>O144*H144</f>
        <v>0</v>
      </c>
      <c r="Q144" s="173">
        <v>1</v>
      </c>
      <c r="R144" s="173">
        <f>Q144*H144</f>
        <v>2.4E-2</v>
      </c>
      <c r="S144" s="173">
        <v>0</v>
      </c>
      <c r="T144" s="174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5" t="s">
        <v>174</v>
      </c>
      <c r="AT144" s="175" t="s">
        <v>86</v>
      </c>
      <c r="AU144" s="175" t="s">
        <v>83</v>
      </c>
      <c r="AY144" s="16" t="s">
        <v>121</v>
      </c>
      <c r="BE144" s="176">
        <f>IF(N144="základní",J144,0)</f>
        <v>200.41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6" t="s">
        <v>81</v>
      </c>
      <c r="BK144" s="176">
        <f>ROUND(I144*H144,2)</f>
        <v>200.41</v>
      </c>
      <c r="BL144" s="16" t="s">
        <v>128</v>
      </c>
      <c r="BM144" s="175" t="s">
        <v>238</v>
      </c>
    </row>
    <row r="145" spans="1:65" s="13" customFormat="1" ht="11.25">
      <c r="B145" s="181"/>
      <c r="C145" s="182"/>
      <c r="D145" s="183" t="s">
        <v>137</v>
      </c>
      <c r="E145" s="184" t="s">
        <v>17</v>
      </c>
      <c r="F145" s="185" t="s">
        <v>239</v>
      </c>
      <c r="G145" s="182"/>
      <c r="H145" s="186">
        <v>2.1999999999999999E-2</v>
      </c>
      <c r="I145" s="182"/>
      <c r="J145" s="182"/>
      <c r="K145" s="182"/>
      <c r="L145" s="187"/>
      <c r="M145" s="188"/>
      <c r="N145" s="189"/>
      <c r="O145" s="189"/>
      <c r="P145" s="189"/>
      <c r="Q145" s="189"/>
      <c r="R145" s="189"/>
      <c r="S145" s="189"/>
      <c r="T145" s="190"/>
      <c r="AT145" s="191" t="s">
        <v>137</v>
      </c>
      <c r="AU145" s="191" t="s">
        <v>83</v>
      </c>
      <c r="AV145" s="13" t="s">
        <v>83</v>
      </c>
      <c r="AW145" s="13" t="s">
        <v>32</v>
      </c>
      <c r="AX145" s="13" t="s">
        <v>81</v>
      </c>
      <c r="AY145" s="191" t="s">
        <v>121</v>
      </c>
    </row>
    <row r="146" spans="1:65" s="13" customFormat="1" ht="11.25">
      <c r="B146" s="181"/>
      <c r="C146" s="182"/>
      <c r="D146" s="183" t="s">
        <v>137</v>
      </c>
      <c r="E146" s="182"/>
      <c r="F146" s="185" t="s">
        <v>240</v>
      </c>
      <c r="G146" s="182"/>
      <c r="H146" s="186">
        <v>2.4E-2</v>
      </c>
      <c r="I146" s="182"/>
      <c r="J146" s="182"/>
      <c r="K146" s="182"/>
      <c r="L146" s="187"/>
      <c r="M146" s="188"/>
      <c r="N146" s="189"/>
      <c r="O146" s="189"/>
      <c r="P146" s="189"/>
      <c r="Q146" s="189"/>
      <c r="R146" s="189"/>
      <c r="S146" s="189"/>
      <c r="T146" s="190"/>
      <c r="AT146" s="191" t="s">
        <v>137</v>
      </c>
      <c r="AU146" s="191" t="s">
        <v>83</v>
      </c>
      <c r="AV146" s="13" t="s">
        <v>83</v>
      </c>
      <c r="AW146" s="13" t="s">
        <v>4</v>
      </c>
      <c r="AX146" s="13" t="s">
        <v>81</v>
      </c>
      <c r="AY146" s="191" t="s">
        <v>121</v>
      </c>
    </row>
    <row r="147" spans="1:65" s="2" customFormat="1" ht="16.5" customHeight="1">
      <c r="A147" s="30"/>
      <c r="B147" s="31"/>
      <c r="C147" s="165" t="s">
        <v>241</v>
      </c>
      <c r="D147" s="165" t="s">
        <v>123</v>
      </c>
      <c r="E147" s="166" t="s">
        <v>242</v>
      </c>
      <c r="F147" s="167" t="s">
        <v>243</v>
      </c>
      <c r="G147" s="168" t="s">
        <v>221</v>
      </c>
      <c r="H147" s="169">
        <v>366.57400000000001</v>
      </c>
      <c r="I147" s="170">
        <v>11</v>
      </c>
      <c r="J147" s="170">
        <f>ROUND(I147*H147,2)</f>
        <v>4032.31</v>
      </c>
      <c r="K147" s="167" t="s">
        <v>17</v>
      </c>
      <c r="L147" s="35"/>
      <c r="M147" s="171" t="s">
        <v>17</v>
      </c>
      <c r="N147" s="172" t="s">
        <v>44</v>
      </c>
      <c r="O147" s="173">
        <v>5.3999999999999999E-2</v>
      </c>
      <c r="P147" s="173">
        <f>O147*H147</f>
        <v>19.794996000000001</v>
      </c>
      <c r="Q147" s="173">
        <v>5.0000000000000002E-5</v>
      </c>
      <c r="R147" s="173">
        <f>Q147*H147</f>
        <v>1.83287E-2</v>
      </c>
      <c r="S147" s="173">
        <v>0</v>
      </c>
      <c r="T147" s="174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5" t="s">
        <v>128</v>
      </c>
      <c r="AT147" s="175" t="s">
        <v>123</v>
      </c>
      <c r="AU147" s="175" t="s">
        <v>83</v>
      </c>
      <c r="AY147" s="16" t="s">
        <v>121</v>
      </c>
      <c r="BE147" s="176">
        <f>IF(N147="základní",J147,0)</f>
        <v>4032.31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6" t="s">
        <v>81</v>
      </c>
      <c r="BK147" s="176">
        <f>ROUND(I147*H147,2)</f>
        <v>4032.31</v>
      </c>
      <c r="BL147" s="16" t="s">
        <v>128</v>
      </c>
      <c r="BM147" s="175" t="s">
        <v>244</v>
      </c>
    </row>
    <row r="148" spans="1:65" s="13" customFormat="1" ht="11.25">
      <c r="B148" s="181"/>
      <c r="C148" s="182"/>
      <c r="D148" s="183" t="s">
        <v>137</v>
      </c>
      <c r="E148" s="184" t="s">
        <v>17</v>
      </c>
      <c r="F148" s="185" t="s">
        <v>245</v>
      </c>
      <c r="G148" s="182"/>
      <c r="H148" s="186">
        <v>366.57400000000001</v>
      </c>
      <c r="I148" s="182"/>
      <c r="J148" s="182"/>
      <c r="K148" s="182"/>
      <c r="L148" s="187"/>
      <c r="M148" s="188"/>
      <c r="N148" s="189"/>
      <c r="O148" s="189"/>
      <c r="P148" s="189"/>
      <c r="Q148" s="189"/>
      <c r="R148" s="189"/>
      <c r="S148" s="189"/>
      <c r="T148" s="190"/>
      <c r="AT148" s="191" t="s">
        <v>137</v>
      </c>
      <c r="AU148" s="191" t="s">
        <v>83</v>
      </c>
      <c r="AV148" s="13" t="s">
        <v>83</v>
      </c>
      <c r="AW148" s="13" t="s">
        <v>32</v>
      </c>
      <c r="AX148" s="13" t="s">
        <v>81</v>
      </c>
      <c r="AY148" s="191" t="s">
        <v>121</v>
      </c>
    </row>
    <row r="149" spans="1:65" s="2" customFormat="1" ht="16.5" customHeight="1">
      <c r="A149" s="30"/>
      <c r="B149" s="31"/>
      <c r="C149" s="205" t="s">
        <v>246</v>
      </c>
      <c r="D149" s="205" t="s">
        <v>86</v>
      </c>
      <c r="E149" s="206" t="s">
        <v>247</v>
      </c>
      <c r="F149" s="207" t="s">
        <v>248</v>
      </c>
      <c r="G149" s="208" t="s">
        <v>184</v>
      </c>
      <c r="H149" s="209">
        <v>0.40400000000000003</v>
      </c>
      <c r="I149" s="210">
        <v>8475.9500000000007</v>
      </c>
      <c r="J149" s="210">
        <f>ROUND(I149*H149,2)</f>
        <v>3424.28</v>
      </c>
      <c r="K149" s="207" t="s">
        <v>17</v>
      </c>
      <c r="L149" s="211"/>
      <c r="M149" s="212" t="s">
        <v>17</v>
      </c>
      <c r="N149" s="213" t="s">
        <v>44</v>
      </c>
      <c r="O149" s="173">
        <v>0</v>
      </c>
      <c r="P149" s="173">
        <f>O149*H149</f>
        <v>0</v>
      </c>
      <c r="Q149" s="173">
        <v>1</v>
      </c>
      <c r="R149" s="173">
        <f>Q149*H149</f>
        <v>0.40400000000000003</v>
      </c>
      <c r="S149" s="173">
        <v>0</v>
      </c>
      <c r="T149" s="174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5" t="s">
        <v>174</v>
      </c>
      <c r="AT149" s="175" t="s">
        <v>86</v>
      </c>
      <c r="AU149" s="175" t="s">
        <v>83</v>
      </c>
      <c r="AY149" s="16" t="s">
        <v>121</v>
      </c>
      <c r="BE149" s="176">
        <f>IF(N149="základní",J149,0)</f>
        <v>3424.28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6" t="s">
        <v>81</v>
      </c>
      <c r="BK149" s="176">
        <f>ROUND(I149*H149,2)</f>
        <v>3424.28</v>
      </c>
      <c r="BL149" s="16" t="s">
        <v>128</v>
      </c>
      <c r="BM149" s="175" t="s">
        <v>249</v>
      </c>
    </row>
    <row r="150" spans="1:65" s="13" customFormat="1" ht="11.25">
      <c r="B150" s="181"/>
      <c r="C150" s="182"/>
      <c r="D150" s="183" t="s">
        <v>137</v>
      </c>
      <c r="E150" s="184" t="s">
        <v>17</v>
      </c>
      <c r="F150" s="185" t="s">
        <v>250</v>
      </c>
      <c r="G150" s="182"/>
      <c r="H150" s="186">
        <v>0.36699999999999999</v>
      </c>
      <c r="I150" s="182"/>
      <c r="J150" s="182"/>
      <c r="K150" s="182"/>
      <c r="L150" s="187"/>
      <c r="M150" s="188"/>
      <c r="N150" s="189"/>
      <c r="O150" s="189"/>
      <c r="P150" s="189"/>
      <c r="Q150" s="189"/>
      <c r="R150" s="189"/>
      <c r="S150" s="189"/>
      <c r="T150" s="190"/>
      <c r="AT150" s="191" t="s">
        <v>137</v>
      </c>
      <c r="AU150" s="191" t="s">
        <v>83</v>
      </c>
      <c r="AV150" s="13" t="s">
        <v>83</v>
      </c>
      <c r="AW150" s="13" t="s">
        <v>32</v>
      </c>
      <c r="AX150" s="13" t="s">
        <v>81</v>
      </c>
      <c r="AY150" s="191" t="s">
        <v>121</v>
      </c>
    </row>
    <row r="151" spans="1:65" s="13" customFormat="1" ht="11.25">
      <c r="B151" s="181"/>
      <c r="C151" s="182"/>
      <c r="D151" s="183" t="s">
        <v>137</v>
      </c>
      <c r="E151" s="182"/>
      <c r="F151" s="185" t="s">
        <v>251</v>
      </c>
      <c r="G151" s="182"/>
      <c r="H151" s="186">
        <v>0.40400000000000003</v>
      </c>
      <c r="I151" s="182"/>
      <c r="J151" s="182"/>
      <c r="K151" s="182"/>
      <c r="L151" s="187"/>
      <c r="M151" s="188"/>
      <c r="N151" s="189"/>
      <c r="O151" s="189"/>
      <c r="P151" s="189"/>
      <c r="Q151" s="189"/>
      <c r="R151" s="189"/>
      <c r="S151" s="189"/>
      <c r="T151" s="190"/>
      <c r="AT151" s="191" t="s">
        <v>137</v>
      </c>
      <c r="AU151" s="191" t="s">
        <v>83</v>
      </c>
      <c r="AV151" s="13" t="s">
        <v>83</v>
      </c>
      <c r="AW151" s="13" t="s">
        <v>4</v>
      </c>
      <c r="AX151" s="13" t="s">
        <v>81</v>
      </c>
      <c r="AY151" s="191" t="s">
        <v>121</v>
      </c>
    </row>
    <row r="152" spans="1:65" s="2" customFormat="1" ht="24.2" customHeight="1">
      <c r="A152" s="30"/>
      <c r="B152" s="31"/>
      <c r="C152" s="165" t="s">
        <v>7</v>
      </c>
      <c r="D152" s="165" t="s">
        <v>123</v>
      </c>
      <c r="E152" s="166" t="s">
        <v>252</v>
      </c>
      <c r="F152" s="167" t="s">
        <v>253</v>
      </c>
      <c r="G152" s="168" t="s">
        <v>184</v>
      </c>
      <c r="H152" s="169">
        <v>0.43</v>
      </c>
      <c r="I152" s="170">
        <v>7950.38</v>
      </c>
      <c r="J152" s="170">
        <f>ROUND(I152*H152,2)</f>
        <v>3418.66</v>
      </c>
      <c r="K152" s="167" t="s">
        <v>17</v>
      </c>
      <c r="L152" s="35"/>
      <c r="M152" s="171" t="s">
        <v>17</v>
      </c>
      <c r="N152" s="172" t="s">
        <v>44</v>
      </c>
      <c r="O152" s="173">
        <v>6.3650000000000002</v>
      </c>
      <c r="P152" s="173">
        <f>O152*H152</f>
        <v>2.7369500000000002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5" t="s">
        <v>222</v>
      </c>
      <c r="AT152" s="175" t="s">
        <v>123</v>
      </c>
      <c r="AU152" s="175" t="s">
        <v>83</v>
      </c>
      <c r="AY152" s="16" t="s">
        <v>121</v>
      </c>
      <c r="BE152" s="176">
        <f>IF(N152="základní",J152,0)</f>
        <v>3418.66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6" t="s">
        <v>81</v>
      </c>
      <c r="BK152" s="176">
        <f>ROUND(I152*H152,2)</f>
        <v>3418.66</v>
      </c>
      <c r="BL152" s="16" t="s">
        <v>222</v>
      </c>
      <c r="BM152" s="175" t="s">
        <v>254</v>
      </c>
    </row>
    <row r="153" spans="1:65" s="12" customFormat="1" ht="22.9" customHeight="1">
      <c r="B153" s="150"/>
      <c r="C153" s="151"/>
      <c r="D153" s="152" t="s">
        <v>72</v>
      </c>
      <c r="E153" s="163" t="s">
        <v>255</v>
      </c>
      <c r="F153" s="163" t="s">
        <v>256</v>
      </c>
      <c r="G153" s="151"/>
      <c r="H153" s="151"/>
      <c r="I153" s="151"/>
      <c r="J153" s="164">
        <f>BK153</f>
        <v>3250</v>
      </c>
      <c r="K153" s="151"/>
      <c r="L153" s="155"/>
      <c r="M153" s="156"/>
      <c r="N153" s="157"/>
      <c r="O153" s="157"/>
      <c r="P153" s="158">
        <f>SUM(P154:P156)</f>
        <v>0</v>
      </c>
      <c r="Q153" s="157"/>
      <c r="R153" s="158">
        <f>SUM(R154:R156)</f>
        <v>0</v>
      </c>
      <c r="S153" s="157"/>
      <c r="T153" s="159">
        <f>SUM(T154:T156)</f>
        <v>0</v>
      </c>
      <c r="AR153" s="160" t="s">
        <v>81</v>
      </c>
      <c r="AT153" s="161" t="s">
        <v>72</v>
      </c>
      <c r="AU153" s="161" t="s">
        <v>81</v>
      </c>
      <c r="AY153" s="160" t="s">
        <v>121</v>
      </c>
      <c r="BK153" s="162">
        <f>SUM(BK154:BK156)</f>
        <v>3250</v>
      </c>
    </row>
    <row r="154" spans="1:65" s="2" customFormat="1" ht="16.5" customHeight="1">
      <c r="A154" s="30"/>
      <c r="B154" s="31"/>
      <c r="C154" s="165" t="s">
        <v>257</v>
      </c>
      <c r="D154" s="165" t="s">
        <v>123</v>
      </c>
      <c r="E154" s="166" t="s">
        <v>258</v>
      </c>
      <c r="F154" s="167" t="s">
        <v>259</v>
      </c>
      <c r="G154" s="168" t="s">
        <v>260</v>
      </c>
      <c r="H154" s="169">
        <v>1</v>
      </c>
      <c r="I154" s="170">
        <v>1450</v>
      </c>
      <c r="J154" s="170">
        <f>ROUND(I154*H154,2)</f>
        <v>1450</v>
      </c>
      <c r="K154" s="167" t="s">
        <v>17</v>
      </c>
      <c r="L154" s="35"/>
      <c r="M154" s="171" t="s">
        <v>17</v>
      </c>
      <c r="N154" s="172" t="s">
        <v>44</v>
      </c>
      <c r="O154" s="173">
        <v>0</v>
      </c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5" t="s">
        <v>128</v>
      </c>
      <c r="AT154" s="175" t="s">
        <v>123</v>
      </c>
      <c r="AU154" s="175" t="s">
        <v>83</v>
      </c>
      <c r="AY154" s="16" t="s">
        <v>121</v>
      </c>
      <c r="BE154" s="176">
        <f>IF(N154="základní",J154,0)</f>
        <v>1450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6" t="s">
        <v>81</v>
      </c>
      <c r="BK154" s="176">
        <f>ROUND(I154*H154,2)</f>
        <v>1450</v>
      </c>
      <c r="BL154" s="16" t="s">
        <v>128</v>
      </c>
      <c r="BM154" s="175" t="s">
        <v>261</v>
      </c>
    </row>
    <row r="155" spans="1:65" s="2" customFormat="1" ht="16.5" customHeight="1">
      <c r="A155" s="30"/>
      <c r="B155" s="31"/>
      <c r="C155" s="165" t="s">
        <v>262</v>
      </c>
      <c r="D155" s="165" t="s">
        <v>123</v>
      </c>
      <c r="E155" s="166" t="s">
        <v>263</v>
      </c>
      <c r="F155" s="167" t="s">
        <v>264</v>
      </c>
      <c r="G155" s="168" t="s">
        <v>209</v>
      </c>
      <c r="H155" s="169">
        <v>1</v>
      </c>
      <c r="I155" s="170">
        <v>900</v>
      </c>
      <c r="J155" s="170">
        <f>ROUND(I155*H155,2)</f>
        <v>900</v>
      </c>
      <c r="K155" s="167" t="s">
        <v>17</v>
      </c>
      <c r="L155" s="35"/>
      <c r="M155" s="171" t="s">
        <v>17</v>
      </c>
      <c r="N155" s="172" t="s">
        <v>44</v>
      </c>
      <c r="O155" s="173">
        <v>0</v>
      </c>
      <c r="P155" s="173">
        <f>O155*H155</f>
        <v>0</v>
      </c>
      <c r="Q155" s="173">
        <v>0</v>
      </c>
      <c r="R155" s="173">
        <f>Q155*H155</f>
        <v>0</v>
      </c>
      <c r="S155" s="173">
        <v>0</v>
      </c>
      <c r="T155" s="174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75" t="s">
        <v>128</v>
      </c>
      <c r="AT155" s="175" t="s">
        <v>123</v>
      </c>
      <c r="AU155" s="175" t="s">
        <v>83</v>
      </c>
      <c r="AY155" s="16" t="s">
        <v>121</v>
      </c>
      <c r="BE155" s="176">
        <f>IF(N155="základní",J155,0)</f>
        <v>900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6" t="s">
        <v>81</v>
      </c>
      <c r="BK155" s="176">
        <f>ROUND(I155*H155,2)</f>
        <v>900</v>
      </c>
      <c r="BL155" s="16" t="s">
        <v>128</v>
      </c>
      <c r="BM155" s="175" t="s">
        <v>265</v>
      </c>
    </row>
    <row r="156" spans="1:65" s="2" customFormat="1" ht="16.5" customHeight="1">
      <c r="A156" s="30"/>
      <c r="B156" s="31"/>
      <c r="C156" s="165" t="s">
        <v>266</v>
      </c>
      <c r="D156" s="165" t="s">
        <v>123</v>
      </c>
      <c r="E156" s="166" t="s">
        <v>267</v>
      </c>
      <c r="F156" s="167" t="s">
        <v>268</v>
      </c>
      <c r="G156" s="168" t="s">
        <v>260</v>
      </c>
      <c r="H156" s="169">
        <v>1</v>
      </c>
      <c r="I156" s="170">
        <v>900</v>
      </c>
      <c r="J156" s="170">
        <f>ROUND(I156*H156,2)</f>
        <v>900</v>
      </c>
      <c r="K156" s="167" t="s">
        <v>17</v>
      </c>
      <c r="L156" s="35"/>
      <c r="M156" s="171" t="s">
        <v>17</v>
      </c>
      <c r="N156" s="172" t="s">
        <v>44</v>
      </c>
      <c r="O156" s="173">
        <v>0</v>
      </c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5" t="s">
        <v>128</v>
      </c>
      <c r="AT156" s="175" t="s">
        <v>123</v>
      </c>
      <c r="AU156" s="175" t="s">
        <v>83</v>
      </c>
      <c r="AY156" s="16" t="s">
        <v>121</v>
      </c>
      <c r="BE156" s="176">
        <f>IF(N156="základní",J156,0)</f>
        <v>900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6" t="s">
        <v>81</v>
      </c>
      <c r="BK156" s="176">
        <f>ROUND(I156*H156,2)</f>
        <v>900</v>
      </c>
      <c r="BL156" s="16" t="s">
        <v>128</v>
      </c>
      <c r="BM156" s="175" t="s">
        <v>269</v>
      </c>
    </row>
    <row r="157" spans="1:65" s="12" customFormat="1" ht="22.9" customHeight="1">
      <c r="B157" s="150"/>
      <c r="C157" s="151"/>
      <c r="D157" s="152" t="s">
        <v>72</v>
      </c>
      <c r="E157" s="163" t="s">
        <v>270</v>
      </c>
      <c r="F157" s="163" t="s">
        <v>271</v>
      </c>
      <c r="G157" s="151"/>
      <c r="H157" s="151"/>
      <c r="I157" s="151"/>
      <c r="J157" s="164">
        <f>BK157</f>
        <v>26.75</v>
      </c>
      <c r="K157" s="151"/>
      <c r="L157" s="155"/>
      <c r="M157" s="156"/>
      <c r="N157" s="157"/>
      <c r="O157" s="157"/>
      <c r="P157" s="158">
        <f>SUM(P158:P176)</f>
        <v>0</v>
      </c>
      <c r="Q157" s="157"/>
      <c r="R157" s="158">
        <f>SUM(R158:R176)</f>
        <v>0</v>
      </c>
      <c r="S157" s="157"/>
      <c r="T157" s="159">
        <f>SUM(T158:T176)</f>
        <v>0</v>
      </c>
      <c r="AR157" s="160" t="s">
        <v>83</v>
      </c>
      <c r="AT157" s="161" t="s">
        <v>72</v>
      </c>
      <c r="AU157" s="161" t="s">
        <v>81</v>
      </c>
      <c r="AY157" s="160" t="s">
        <v>121</v>
      </c>
      <c r="BK157" s="162">
        <f>SUM(BK158:BK176)</f>
        <v>26.75</v>
      </c>
    </row>
    <row r="158" spans="1:65" s="2" customFormat="1" ht="37.9" customHeight="1">
      <c r="A158" s="30"/>
      <c r="B158" s="31"/>
      <c r="C158" s="165" t="s">
        <v>272</v>
      </c>
      <c r="D158" s="165" t="s">
        <v>123</v>
      </c>
      <c r="E158" s="166" t="s">
        <v>273</v>
      </c>
      <c r="F158" s="167" t="s">
        <v>274</v>
      </c>
      <c r="G158" s="168" t="s">
        <v>143</v>
      </c>
      <c r="H158" s="169">
        <v>0.32500000000000001</v>
      </c>
      <c r="I158" s="170">
        <v>6.8</v>
      </c>
      <c r="J158" s="170">
        <f>ROUND(I158*H158,2)</f>
        <v>2.21</v>
      </c>
      <c r="K158" s="167" t="s">
        <v>275</v>
      </c>
      <c r="L158" s="35"/>
      <c r="M158" s="171" t="s">
        <v>17</v>
      </c>
      <c r="N158" s="172" t="s">
        <v>44</v>
      </c>
      <c r="O158" s="173">
        <v>0</v>
      </c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5" t="s">
        <v>222</v>
      </c>
      <c r="AT158" s="175" t="s">
        <v>123</v>
      </c>
      <c r="AU158" s="175" t="s">
        <v>83</v>
      </c>
      <c r="AY158" s="16" t="s">
        <v>121</v>
      </c>
      <c r="BE158" s="176">
        <f>IF(N158="základní",J158,0)</f>
        <v>2.21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6" t="s">
        <v>81</v>
      </c>
      <c r="BK158" s="176">
        <f>ROUND(I158*H158,2)</f>
        <v>2.21</v>
      </c>
      <c r="BL158" s="16" t="s">
        <v>222</v>
      </c>
      <c r="BM158" s="175" t="s">
        <v>276</v>
      </c>
    </row>
    <row r="159" spans="1:65" s="13" customFormat="1" ht="11.25">
      <c r="B159" s="181"/>
      <c r="C159" s="182"/>
      <c r="D159" s="183" t="s">
        <v>137</v>
      </c>
      <c r="E159" s="184" t="s">
        <v>17</v>
      </c>
      <c r="F159" s="185" t="s">
        <v>146</v>
      </c>
      <c r="G159" s="182"/>
      <c r="H159" s="186">
        <v>0.16500000000000001</v>
      </c>
      <c r="I159" s="182"/>
      <c r="J159" s="182"/>
      <c r="K159" s="182"/>
      <c r="L159" s="187"/>
      <c r="M159" s="188"/>
      <c r="N159" s="189"/>
      <c r="O159" s="189"/>
      <c r="P159" s="189"/>
      <c r="Q159" s="189"/>
      <c r="R159" s="189"/>
      <c r="S159" s="189"/>
      <c r="T159" s="190"/>
      <c r="AT159" s="191" t="s">
        <v>137</v>
      </c>
      <c r="AU159" s="191" t="s">
        <v>83</v>
      </c>
      <c r="AV159" s="13" t="s">
        <v>83</v>
      </c>
      <c r="AW159" s="13" t="s">
        <v>32</v>
      </c>
      <c r="AX159" s="13" t="s">
        <v>73</v>
      </c>
      <c r="AY159" s="191" t="s">
        <v>121</v>
      </c>
    </row>
    <row r="160" spans="1:65" s="13" customFormat="1" ht="11.25">
      <c r="B160" s="181"/>
      <c r="C160" s="182"/>
      <c r="D160" s="183" t="s">
        <v>137</v>
      </c>
      <c r="E160" s="184" t="s">
        <v>17</v>
      </c>
      <c r="F160" s="185" t="s">
        <v>147</v>
      </c>
      <c r="G160" s="182"/>
      <c r="H160" s="186">
        <v>0.16</v>
      </c>
      <c r="I160" s="182"/>
      <c r="J160" s="182"/>
      <c r="K160" s="182"/>
      <c r="L160" s="187"/>
      <c r="M160" s="188"/>
      <c r="N160" s="189"/>
      <c r="O160" s="189"/>
      <c r="P160" s="189"/>
      <c r="Q160" s="189"/>
      <c r="R160" s="189"/>
      <c r="S160" s="189"/>
      <c r="T160" s="190"/>
      <c r="AT160" s="191" t="s">
        <v>137</v>
      </c>
      <c r="AU160" s="191" t="s">
        <v>83</v>
      </c>
      <c r="AV160" s="13" t="s">
        <v>83</v>
      </c>
      <c r="AW160" s="13" t="s">
        <v>32</v>
      </c>
      <c r="AX160" s="13" t="s">
        <v>73</v>
      </c>
      <c r="AY160" s="191" t="s">
        <v>121</v>
      </c>
    </row>
    <row r="161" spans="1:65" s="14" customFormat="1" ht="11.25">
      <c r="B161" s="192"/>
      <c r="C161" s="193"/>
      <c r="D161" s="183" t="s">
        <v>137</v>
      </c>
      <c r="E161" s="194" t="s">
        <v>17</v>
      </c>
      <c r="F161" s="195" t="s">
        <v>148</v>
      </c>
      <c r="G161" s="193"/>
      <c r="H161" s="196">
        <v>0.32500000000000001</v>
      </c>
      <c r="I161" s="193"/>
      <c r="J161" s="193"/>
      <c r="K161" s="193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137</v>
      </c>
      <c r="AU161" s="201" t="s">
        <v>83</v>
      </c>
      <c r="AV161" s="14" t="s">
        <v>128</v>
      </c>
      <c r="AW161" s="14" t="s">
        <v>32</v>
      </c>
      <c r="AX161" s="14" t="s">
        <v>81</v>
      </c>
      <c r="AY161" s="201" t="s">
        <v>121</v>
      </c>
    </row>
    <row r="162" spans="1:65" s="2" customFormat="1" ht="11.25">
      <c r="A162" s="30"/>
      <c r="B162" s="31"/>
      <c r="C162" s="32"/>
      <c r="D162" s="183" t="s">
        <v>149</v>
      </c>
      <c r="E162" s="32"/>
      <c r="F162" s="202" t="s">
        <v>150</v>
      </c>
      <c r="G162" s="32"/>
      <c r="H162" s="32"/>
      <c r="I162" s="32"/>
      <c r="J162" s="32"/>
      <c r="K162" s="32"/>
      <c r="L162" s="35"/>
      <c r="M162" s="179"/>
      <c r="N162" s="180"/>
      <c r="O162" s="60"/>
      <c r="P162" s="60"/>
      <c r="Q162" s="60"/>
      <c r="R162" s="60"/>
      <c r="S162" s="60"/>
      <c r="T162" s="61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U162" s="16" t="s">
        <v>83</v>
      </c>
    </row>
    <row r="163" spans="1:65" s="2" customFormat="1" ht="11.25">
      <c r="A163" s="30"/>
      <c r="B163" s="31"/>
      <c r="C163" s="32"/>
      <c r="D163" s="183" t="s">
        <v>149</v>
      </c>
      <c r="E163" s="32"/>
      <c r="F163" s="203" t="s">
        <v>87</v>
      </c>
      <c r="G163" s="32"/>
      <c r="H163" s="204">
        <v>0.2</v>
      </c>
      <c r="I163" s="32"/>
      <c r="J163" s="32"/>
      <c r="K163" s="32"/>
      <c r="L163" s="35"/>
      <c r="M163" s="179"/>
      <c r="N163" s="180"/>
      <c r="O163" s="60"/>
      <c r="P163" s="60"/>
      <c r="Q163" s="60"/>
      <c r="R163" s="60"/>
      <c r="S163" s="60"/>
      <c r="T163" s="61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U163" s="16" t="s">
        <v>83</v>
      </c>
    </row>
    <row r="164" spans="1:65" s="2" customFormat="1" ht="37.9" customHeight="1">
      <c r="A164" s="30"/>
      <c r="B164" s="31"/>
      <c r="C164" s="165" t="s">
        <v>277</v>
      </c>
      <c r="D164" s="165" t="s">
        <v>123</v>
      </c>
      <c r="E164" s="166" t="s">
        <v>278</v>
      </c>
      <c r="F164" s="167" t="s">
        <v>279</v>
      </c>
      <c r="G164" s="168" t="s">
        <v>143</v>
      </c>
      <c r="H164" s="169">
        <v>0.32500000000000001</v>
      </c>
      <c r="I164" s="170">
        <v>26.7</v>
      </c>
      <c r="J164" s="170">
        <f>ROUND(I164*H164,2)</f>
        <v>8.68</v>
      </c>
      <c r="K164" s="167" t="s">
        <v>280</v>
      </c>
      <c r="L164" s="35"/>
      <c r="M164" s="171" t="s">
        <v>17</v>
      </c>
      <c r="N164" s="172" t="s">
        <v>44</v>
      </c>
      <c r="O164" s="173">
        <v>0</v>
      </c>
      <c r="P164" s="173">
        <f>O164*H164</f>
        <v>0</v>
      </c>
      <c r="Q164" s="173">
        <v>0</v>
      </c>
      <c r="R164" s="173">
        <f>Q164*H164</f>
        <v>0</v>
      </c>
      <c r="S164" s="173">
        <v>0</v>
      </c>
      <c r="T164" s="174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5" t="s">
        <v>222</v>
      </c>
      <c r="AT164" s="175" t="s">
        <v>123</v>
      </c>
      <c r="AU164" s="175" t="s">
        <v>83</v>
      </c>
      <c r="AY164" s="16" t="s">
        <v>121</v>
      </c>
      <c r="BE164" s="176">
        <f>IF(N164="základní",J164,0)</f>
        <v>8.68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6" t="s">
        <v>81</v>
      </c>
      <c r="BK164" s="176">
        <f>ROUND(I164*H164,2)</f>
        <v>8.68</v>
      </c>
      <c r="BL164" s="16" t="s">
        <v>222</v>
      </c>
      <c r="BM164" s="175" t="s">
        <v>281</v>
      </c>
    </row>
    <row r="165" spans="1:65" s="13" customFormat="1" ht="11.25">
      <c r="B165" s="181"/>
      <c r="C165" s="182"/>
      <c r="D165" s="183" t="s">
        <v>137</v>
      </c>
      <c r="E165" s="184" t="s">
        <v>17</v>
      </c>
      <c r="F165" s="185" t="s">
        <v>146</v>
      </c>
      <c r="G165" s="182"/>
      <c r="H165" s="186">
        <v>0.16500000000000001</v>
      </c>
      <c r="I165" s="182"/>
      <c r="J165" s="182"/>
      <c r="K165" s="182"/>
      <c r="L165" s="187"/>
      <c r="M165" s="188"/>
      <c r="N165" s="189"/>
      <c r="O165" s="189"/>
      <c r="P165" s="189"/>
      <c r="Q165" s="189"/>
      <c r="R165" s="189"/>
      <c r="S165" s="189"/>
      <c r="T165" s="190"/>
      <c r="AT165" s="191" t="s">
        <v>137</v>
      </c>
      <c r="AU165" s="191" t="s">
        <v>83</v>
      </c>
      <c r="AV165" s="13" t="s">
        <v>83</v>
      </c>
      <c r="AW165" s="13" t="s">
        <v>32</v>
      </c>
      <c r="AX165" s="13" t="s">
        <v>73</v>
      </c>
      <c r="AY165" s="191" t="s">
        <v>121</v>
      </c>
    </row>
    <row r="166" spans="1:65" s="13" customFormat="1" ht="11.25">
      <c r="B166" s="181"/>
      <c r="C166" s="182"/>
      <c r="D166" s="183" t="s">
        <v>137</v>
      </c>
      <c r="E166" s="184" t="s">
        <v>17</v>
      </c>
      <c r="F166" s="185" t="s">
        <v>147</v>
      </c>
      <c r="G166" s="182"/>
      <c r="H166" s="186">
        <v>0.16</v>
      </c>
      <c r="I166" s="182"/>
      <c r="J166" s="182"/>
      <c r="K166" s="182"/>
      <c r="L166" s="187"/>
      <c r="M166" s="188"/>
      <c r="N166" s="189"/>
      <c r="O166" s="189"/>
      <c r="P166" s="189"/>
      <c r="Q166" s="189"/>
      <c r="R166" s="189"/>
      <c r="S166" s="189"/>
      <c r="T166" s="190"/>
      <c r="AT166" s="191" t="s">
        <v>137</v>
      </c>
      <c r="AU166" s="191" t="s">
        <v>83</v>
      </c>
      <c r="AV166" s="13" t="s">
        <v>83</v>
      </c>
      <c r="AW166" s="13" t="s">
        <v>32</v>
      </c>
      <c r="AX166" s="13" t="s">
        <v>73</v>
      </c>
      <c r="AY166" s="191" t="s">
        <v>121</v>
      </c>
    </row>
    <row r="167" spans="1:65" s="14" customFormat="1" ht="11.25">
      <c r="B167" s="192"/>
      <c r="C167" s="193"/>
      <c r="D167" s="183" t="s">
        <v>137</v>
      </c>
      <c r="E167" s="194" t="s">
        <v>17</v>
      </c>
      <c r="F167" s="195" t="s">
        <v>148</v>
      </c>
      <c r="G167" s="193"/>
      <c r="H167" s="196">
        <v>0.32500000000000001</v>
      </c>
      <c r="I167" s="193"/>
      <c r="J167" s="193"/>
      <c r="K167" s="193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137</v>
      </c>
      <c r="AU167" s="201" t="s">
        <v>83</v>
      </c>
      <c r="AV167" s="14" t="s">
        <v>128</v>
      </c>
      <c r="AW167" s="14" t="s">
        <v>32</v>
      </c>
      <c r="AX167" s="14" t="s">
        <v>81</v>
      </c>
      <c r="AY167" s="201" t="s">
        <v>121</v>
      </c>
    </row>
    <row r="168" spans="1:65" s="2" customFormat="1" ht="11.25">
      <c r="A168" s="30"/>
      <c r="B168" s="31"/>
      <c r="C168" s="32"/>
      <c r="D168" s="183" t="s">
        <v>149</v>
      </c>
      <c r="E168" s="32"/>
      <c r="F168" s="202" t="s">
        <v>150</v>
      </c>
      <c r="G168" s="32"/>
      <c r="H168" s="32"/>
      <c r="I168" s="32"/>
      <c r="J168" s="32"/>
      <c r="K168" s="32"/>
      <c r="L168" s="35"/>
      <c r="M168" s="179"/>
      <c r="N168" s="180"/>
      <c r="O168" s="60"/>
      <c r="P168" s="60"/>
      <c r="Q168" s="60"/>
      <c r="R168" s="60"/>
      <c r="S168" s="60"/>
      <c r="T168" s="61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U168" s="16" t="s">
        <v>83</v>
      </c>
    </row>
    <row r="169" spans="1:65" s="2" customFormat="1" ht="11.25">
      <c r="A169" s="30"/>
      <c r="B169" s="31"/>
      <c r="C169" s="32"/>
      <c r="D169" s="183" t="s">
        <v>149</v>
      </c>
      <c r="E169" s="32"/>
      <c r="F169" s="203" t="s">
        <v>87</v>
      </c>
      <c r="G169" s="32"/>
      <c r="H169" s="204">
        <v>0.2</v>
      </c>
      <c r="I169" s="32"/>
      <c r="J169" s="32"/>
      <c r="K169" s="32"/>
      <c r="L169" s="35"/>
      <c r="M169" s="179"/>
      <c r="N169" s="180"/>
      <c r="O169" s="60"/>
      <c r="P169" s="60"/>
      <c r="Q169" s="60"/>
      <c r="R169" s="60"/>
      <c r="S169" s="60"/>
      <c r="T169" s="61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U169" s="16" t="s">
        <v>83</v>
      </c>
    </row>
    <row r="170" spans="1:65" s="2" customFormat="1" ht="37.9" customHeight="1">
      <c r="A170" s="30"/>
      <c r="B170" s="31"/>
      <c r="C170" s="165" t="s">
        <v>282</v>
      </c>
      <c r="D170" s="165" t="s">
        <v>123</v>
      </c>
      <c r="E170" s="166" t="s">
        <v>283</v>
      </c>
      <c r="F170" s="167" t="s">
        <v>284</v>
      </c>
      <c r="G170" s="168" t="s">
        <v>143</v>
      </c>
      <c r="H170" s="169">
        <v>0.32500000000000001</v>
      </c>
      <c r="I170" s="170">
        <v>48.8</v>
      </c>
      <c r="J170" s="170">
        <f>ROUND(I170*H170,2)</f>
        <v>15.86</v>
      </c>
      <c r="K170" s="167" t="s">
        <v>285</v>
      </c>
      <c r="L170" s="35"/>
      <c r="M170" s="171" t="s">
        <v>17</v>
      </c>
      <c r="N170" s="172" t="s">
        <v>44</v>
      </c>
      <c r="O170" s="173">
        <v>0</v>
      </c>
      <c r="P170" s="173">
        <f>O170*H170</f>
        <v>0</v>
      </c>
      <c r="Q170" s="173">
        <v>0</v>
      </c>
      <c r="R170" s="173">
        <f>Q170*H170</f>
        <v>0</v>
      </c>
      <c r="S170" s="173">
        <v>0</v>
      </c>
      <c r="T170" s="174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5" t="s">
        <v>222</v>
      </c>
      <c r="AT170" s="175" t="s">
        <v>123</v>
      </c>
      <c r="AU170" s="175" t="s">
        <v>83</v>
      </c>
      <c r="AY170" s="16" t="s">
        <v>121</v>
      </c>
      <c r="BE170" s="176">
        <f>IF(N170="základní",J170,0)</f>
        <v>15.86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6" t="s">
        <v>81</v>
      </c>
      <c r="BK170" s="176">
        <f>ROUND(I170*H170,2)</f>
        <v>15.86</v>
      </c>
      <c r="BL170" s="16" t="s">
        <v>222</v>
      </c>
      <c r="BM170" s="175" t="s">
        <v>286</v>
      </c>
    </row>
    <row r="171" spans="1:65" s="2" customFormat="1" ht="19.5">
      <c r="A171" s="30"/>
      <c r="B171" s="31"/>
      <c r="C171" s="32"/>
      <c r="D171" s="183" t="s">
        <v>287</v>
      </c>
      <c r="E171" s="32"/>
      <c r="F171" s="214" t="s">
        <v>288</v>
      </c>
      <c r="G171" s="32"/>
      <c r="H171" s="32"/>
      <c r="I171" s="32"/>
      <c r="J171" s="32"/>
      <c r="K171" s="32"/>
      <c r="L171" s="35"/>
      <c r="M171" s="179"/>
      <c r="N171" s="180"/>
      <c r="O171" s="60"/>
      <c r="P171" s="60"/>
      <c r="Q171" s="60"/>
      <c r="R171" s="60"/>
      <c r="S171" s="60"/>
      <c r="T171" s="61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6" t="s">
        <v>287</v>
      </c>
      <c r="AU171" s="16" t="s">
        <v>83</v>
      </c>
    </row>
    <row r="172" spans="1:65" s="13" customFormat="1" ht="11.25">
      <c r="B172" s="181"/>
      <c r="C172" s="182"/>
      <c r="D172" s="183" t="s">
        <v>137</v>
      </c>
      <c r="E172" s="184" t="s">
        <v>17</v>
      </c>
      <c r="F172" s="185" t="s">
        <v>146</v>
      </c>
      <c r="G172" s="182"/>
      <c r="H172" s="186">
        <v>0.16500000000000001</v>
      </c>
      <c r="I172" s="182"/>
      <c r="J172" s="182"/>
      <c r="K172" s="182"/>
      <c r="L172" s="187"/>
      <c r="M172" s="188"/>
      <c r="N172" s="189"/>
      <c r="O172" s="189"/>
      <c r="P172" s="189"/>
      <c r="Q172" s="189"/>
      <c r="R172" s="189"/>
      <c r="S172" s="189"/>
      <c r="T172" s="190"/>
      <c r="AT172" s="191" t="s">
        <v>137</v>
      </c>
      <c r="AU172" s="191" t="s">
        <v>83</v>
      </c>
      <c r="AV172" s="13" t="s">
        <v>83</v>
      </c>
      <c r="AW172" s="13" t="s">
        <v>32</v>
      </c>
      <c r="AX172" s="13" t="s">
        <v>73</v>
      </c>
      <c r="AY172" s="191" t="s">
        <v>121</v>
      </c>
    </row>
    <row r="173" spans="1:65" s="13" customFormat="1" ht="11.25">
      <c r="B173" s="181"/>
      <c r="C173" s="182"/>
      <c r="D173" s="183" t="s">
        <v>137</v>
      </c>
      <c r="E173" s="184" t="s">
        <v>17</v>
      </c>
      <c r="F173" s="185" t="s">
        <v>147</v>
      </c>
      <c r="G173" s="182"/>
      <c r="H173" s="186">
        <v>0.16</v>
      </c>
      <c r="I173" s="182"/>
      <c r="J173" s="182"/>
      <c r="K173" s="182"/>
      <c r="L173" s="187"/>
      <c r="M173" s="188"/>
      <c r="N173" s="189"/>
      <c r="O173" s="189"/>
      <c r="P173" s="189"/>
      <c r="Q173" s="189"/>
      <c r="R173" s="189"/>
      <c r="S173" s="189"/>
      <c r="T173" s="190"/>
      <c r="AT173" s="191" t="s">
        <v>137</v>
      </c>
      <c r="AU173" s="191" t="s">
        <v>83</v>
      </c>
      <c r="AV173" s="13" t="s">
        <v>83</v>
      </c>
      <c r="AW173" s="13" t="s">
        <v>32</v>
      </c>
      <c r="AX173" s="13" t="s">
        <v>73</v>
      </c>
      <c r="AY173" s="191" t="s">
        <v>121</v>
      </c>
    </row>
    <row r="174" spans="1:65" s="14" customFormat="1" ht="11.25">
      <c r="B174" s="192"/>
      <c r="C174" s="193"/>
      <c r="D174" s="183" t="s">
        <v>137</v>
      </c>
      <c r="E174" s="194" t="s">
        <v>17</v>
      </c>
      <c r="F174" s="195" t="s">
        <v>148</v>
      </c>
      <c r="G174" s="193"/>
      <c r="H174" s="196">
        <v>0.32500000000000001</v>
      </c>
      <c r="I174" s="193"/>
      <c r="J174" s="193"/>
      <c r="K174" s="193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137</v>
      </c>
      <c r="AU174" s="201" t="s">
        <v>83</v>
      </c>
      <c r="AV174" s="14" t="s">
        <v>128</v>
      </c>
      <c r="AW174" s="14" t="s">
        <v>32</v>
      </c>
      <c r="AX174" s="14" t="s">
        <v>81</v>
      </c>
      <c r="AY174" s="201" t="s">
        <v>121</v>
      </c>
    </row>
    <row r="175" spans="1:65" s="2" customFormat="1" ht="11.25">
      <c r="A175" s="30"/>
      <c r="B175" s="31"/>
      <c r="C175" s="32"/>
      <c r="D175" s="183" t="s">
        <v>149</v>
      </c>
      <c r="E175" s="32"/>
      <c r="F175" s="202" t="s">
        <v>150</v>
      </c>
      <c r="G175" s="32"/>
      <c r="H175" s="32"/>
      <c r="I175" s="32"/>
      <c r="J175" s="32"/>
      <c r="K175" s="32"/>
      <c r="L175" s="35"/>
      <c r="M175" s="179"/>
      <c r="N175" s="180"/>
      <c r="O175" s="60"/>
      <c r="P175" s="60"/>
      <c r="Q175" s="60"/>
      <c r="R175" s="60"/>
      <c r="S175" s="60"/>
      <c r="T175" s="61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U175" s="16" t="s">
        <v>83</v>
      </c>
    </row>
    <row r="176" spans="1:65" s="2" customFormat="1" ht="11.25">
      <c r="A176" s="30"/>
      <c r="B176" s="31"/>
      <c r="C176" s="32"/>
      <c r="D176" s="183" t="s">
        <v>149</v>
      </c>
      <c r="E176" s="32"/>
      <c r="F176" s="203" t="s">
        <v>87</v>
      </c>
      <c r="G176" s="32"/>
      <c r="H176" s="204">
        <v>0.2</v>
      </c>
      <c r="I176" s="32"/>
      <c r="J176" s="32"/>
      <c r="K176" s="32"/>
      <c r="L176" s="35"/>
      <c r="M176" s="215"/>
      <c r="N176" s="216"/>
      <c r="O176" s="217"/>
      <c r="P176" s="217"/>
      <c r="Q176" s="217"/>
      <c r="R176" s="217"/>
      <c r="S176" s="217"/>
      <c r="T176" s="218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U176" s="16" t="s">
        <v>83</v>
      </c>
    </row>
    <row r="177" spans="1:31" s="2" customFormat="1" ht="6.95" customHeight="1">
      <c r="A177" s="30"/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35"/>
      <c r="M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</row>
  </sheetData>
  <sheetProtection algorithmName="SHA-512" hashValue="rPwo9rslpwCS2oMN7/EuBVeY/LDOrJSE+BXxaaJrI2wJUtwoABwcxAts8nPJT0VpfpGbzqEpbEfb7gO0pfpxTQ==" saltValue="d5EEyy8wLw1aky27nPPKXplMCwQpUP4EKYxLSmopltwsJ/2TP91xJSYu/n5hoyYvU8QKqLUmDhpFGBYud/5itw==" spinCount="100000" sheet="1" objects="1" scenarios="1" formatColumns="0" formatRows="0" autoFilter="0"/>
  <autoFilter ref="C88:K176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111" r:id="rId2"/>
    <hyperlink ref="F118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94"/>
      <c r="C3" s="95"/>
      <c r="D3" s="95"/>
      <c r="E3" s="95"/>
      <c r="F3" s="95"/>
      <c r="G3" s="95"/>
      <c r="H3" s="19"/>
    </row>
    <row r="4" spans="1:8" s="1" customFormat="1" ht="24.95" customHeight="1">
      <c r="B4" s="19"/>
      <c r="C4" s="96" t="s">
        <v>289</v>
      </c>
      <c r="H4" s="19"/>
    </row>
    <row r="5" spans="1:8" s="1" customFormat="1" ht="12" customHeight="1">
      <c r="B5" s="19"/>
      <c r="C5" s="219" t="s">
        <v>12</v>
      </c>
      <c r="D5" s="273" t="s">
        <v>13</v>
      </c>
      <c r="E5" s="267"/>
      <c r="F5" s="267"/>
      <c r="H5" s="19"/>
    </row>
    <row r="6" spans="1:8" s="1" customFormat="1" ht="36.950000000000003" customHeight="1">
      <c r="B6" s="19"/>
      <c r="C6" s="220" t="s">
        <v>14</v>
      </c>
      <c r="D6" s="277" t="s">
        <v>15</v>
      </c>
      <c r="E6" s="267"/>
      <c r="F6" s="267"/>
      <c r="H6" s="19"/>
    </row>
    <row r="7" spans="1:8" s="1" customFormat="1" ht="16.5" customHeight="1">
      <c r="B7" s="19"/>
      <c r="C7" s="98" t="s">
        <v>21</v>
      </c>
      <c r="D7" s="101" t="str">
        <f>'Rekapitulace stavby'!AN8</f>
        <v>18.6.2025</v>
      </c>
      <c r="H7" s="19"/>
    </row>
    <row r="8" spans="1:8" s="2" customFormat="1" ht="10.9" customHeight="1">
      <c r="A8" s="30"/>
      <c r="B8" s="35"/>
      <c r="C8" s="30"/>
      <c r="D8" s="30"/>
      <c r="E8" s="30"/>
      <c r="F8" s="30"/>
      <c r="G8" s="30"/>
      <c r="H8" s="35"/>
    </row>
    <row r="9" spans="1:8" s="11" customFormat="1" ht="29.25" customHeight="1">
      <c r="A9" s="139"/>
      <c r="B9" s="221"/>
      <c r="C9" s="222" t="s">
        <v>54</v>
      </c>
      <c r="D9" s="223" t="s">
        <v>55</v>
      </c>
      <c r="E9" s="223" t="s">
        <v>108</v>
      </c>
      <c r="F9" s="224" t="s">
        <v>290</v>
      </c>
      <c r="G9" s="139"/>
      <c r="H9" s="221"/>
    </row>
    <row r="10" spans="1:8" s="2" customFormat="1" ht="26.45" customHeight="1">
      <c r="A10" s="30"/>
      <c r="B10" s="35"/>
      <c r="C10" s="225" t="s">
        <v>78</v>
      </c>
      <c r="D10" s="225" t="s">
        <v>79</v>
      </c>
      <c r="E10" s="30"/>
      <c r="F10" s="30"/>
      <c r="G10" s="30"/>
      <c r="H10" s="35"/>
    </row>
    <row r="11" spans="1:8" s="2" customFormat="1" ht="16.899999999999999" customHeight="1">
      <c r="A11" s="30"/>
      <c r="B11" s="35"/>
      <c r="C11" s="226" t="s">
        <v>84</v>
      </c>
      <c r="D11" s="227" t="s">
        <v>85</v>
      </c>
      <c r="E11" s="228" t="s">
        <v>86</v>
      </c>
      <c r="F11" s="229">
        <v>0.2</v>
      </c>
      <c r="G11" s="30"/>
      <c r="H11" s="35"/>
    </row>
    <row r="12" spans="1:8" s="2" customFormat="1" ht="16.899999999999999" customHeight="1">
      <c r="A12" s="30"/>
      <c r="B12" s="35"/>
      <c r="C12" s="230" t="s">
        <v>17</v>
      </c>
      <c r="D12" s="230" t="s">
        <v>87</v>
      </c>
      <c r="E12" s="16" t="s">
        <v>17</v>
      </c>
      <c r="F12" s="231">
        <v>0.2</v>
      </c>
      <c r="G12" s="30"/>
      <c r="H12" s="35"/>
    </row>
    <row r="13" spans="1:8" s="2" customFormat="1" ht="16.899999999999999" customHeight="1">
      <c r="A13" s="30"/>
      <c r="B13" s="35"/>
      <c r="C13" s="232" t="s">
        <v>291</v>
      </c>
      <c r="D13" s="30"/>
      <c r="E13" s="30"/>
      <c r="F13" s="30"/>
      <c r="G13" s="30"/>
      <c r="H13" s="35"/>
    </row>
    <row r="14" spans="1:8" s="2" customFormat="1" ht="16.899999999999999" customHeight="1">
      <c r="A14" s="30"/>
      <c r="B14" s="35"/>
      <c r="C14" s="230" t="s">
        <v>141</v>
      </c>
      <c r="D14" s="230" t="s">
        <v>142</v>
      </c>
      <c r="E14" s="16" t="s">
        <v>143</v>
      </c>
      <c r="F14" s="231">
        <v>0.32500000000000001</v>
      </c>
      <c r="G14" s="30"/>
      <c r="H14" s="35"/>
    </row>
    <row r="15" spans="1:8" s="2" customFormat="1" ht="22.5">
      <c r="A15" s="30"/>
      <c r="B15" s="35"/>
      <c r="C15" s="230" t="s">
        <v>151</v>
      </c>
      <c r="D15" s="230" t="s">
        <v>152</v>
      </c>
      <c r="E15" s="16" t="s">
        <v>143</v>
      </c>
      <c r="F15" s="231">
        <v>0.32500000000000001</v>
      </c>
      <c r="G15" s="30"/>
      <c r="H15" s="35"/>
    </row>
    <row r="16" spans="1:8" s="2" customFormat="1" ht="16.899999999999999" customHeight="1">
      <c r="A16" s="30"/>
      <c r="B16" s="35"/>
      <c r="C16" s="230" t="s">
        <v>273</v>
      </c>
      <c r="D16" s="230" t="s">
        <v>274</v>
      </c>
      <c r="E16" s="16" t="s">
        <v>143</v>
      </c>
      <c r="F16" s="231">
        <v>0.32500000000000001</v>
      </c>
      <c r="G16" s="30"/>
      <c r="H16" s="35"/>
    </row>
    <row r="17" spans="1:8" s="2" customFormat="1" ht="16.899999999999999" customHeight="1">
      <c r="A17" s="30"/>
      <c r="B17" s="35"/>
      <c r="C17" s="230" t="s">
        <v>278</v>
      </c>
      <c r="D17" s="230" t="s">
        <v>279</v>
      </c>
      <c r="E17" s="16" t="s">
        <v>143</v>
      </c>
      <c r="F17" s="231">
        <v>0.32500000000000001</v>
      </c>
      <c r="G17" s="30"/>
      <c r="H17" s="35"/>
    </row>
    <row r="18" spans="1:8" s="2" customFormat="1" ht="16.899999999999999" customHeight="1">
      <c r="A18" s="30"/>
      <c r="B18" s="35"/>
      <c r="C18" s="230" t="s">
        <v>283</v>
      </c>
      <c r="D18" s="230" t="s">
        <v>284</v>
      </c>
      <c r="E18" s="16" t="s">
        <v>143</v>
      </c>
      <c r="F18" s="231">
        <v>0.32500000000000001</v>
      </c>
      <c r="G18" s="30"/>
      <c r="H18" s="35"/>
    </row>
    <row r="19" spans="1:8" s="2" customFormat="1" ht="22.5">
      <c r="A19" s="30"/>
      <c r="B19" s="35"/>
      <c r="C19" s="230" t="s">
        <v>163</v>
      </c>
      <c r="D19" s="230" t="s">
        <v>164</v>
      </c>
      <c r="E19" s="16" t="s">
        <v>132</v>
      </c>
      <c r="F19" s="231">
        <v>3.2000000000000001E-2</v>
      </c>
      <c r="G19" s="30"/>
      <c r="H19" s="35"/>
    </row>
    <row r="20" spans="1:8" s="2" customFormat="1" ht="16.899999999999999" customHeight="1">
      <c r="A20" s="30"/>
      <c r="B20" s="35"/>
      <c r="C20" s="230" t="s">
        <v>175</v>
      </c>
      <c r="D20" s="230" t="s">
        <v>176</v>
      </c>
      <c r="E20" s="16" t="s">
        <v>143</v>
      </c>
      <c r="F20" s="231">
        <v>0.98499999999999999</v>
      </c>
      <c r="G20" s="30"/>
      <c r="H20" s="35"/>
    </row>
    <row r="21" spans="1:8" s="2" customFormat="1" ht="7.35" customHeight="1">
      <c r="A21" s="30"/>
      <c r="B21" s="119"/>
      <c r="C21" s="120"/>
      <c r="D21" s="120"/>
      <c r="E21" s="120"/>
      <c r="F21" s="120"/>
      <c r="G21" s="120"/>
      <c r="H21" s="35"/>
    </row>
    <row r="22" spans="1:8" s="2" customFormat="1" ht="11.25">
      <c r="A22" s="30"/>
      <c r="B22" s="30"/>
      <c r="C22" s="30"/>
      <c r="D22" s="30"/>
      <c r="E22" s="30"/>
      <c r="F22" s="30"/>
      <c r="G22" s="30"/>
      <c r="H22" s="30"/>
    </row>
  </sheetData>
  <sheetProtection algorithmName="SHA-512" hashValue="OSkJ0UBPVefrbtNXeAnaghAi+8UI5WYHRvr9GoZ8YWeJXf88XYpCZ2qhiz1w6kzoSFoaYBUx+14eW8RENaOrjQ==" saltValue="3XJQIH9ek2Hp8qMDcBYaBxnIxqGzYGngS5fSdHk9/bWM2zDSiWddTwNlz5GC0nZ8w/QOwMwensGtQrXwfaHAH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250606 - Dodávka, demontá...</vt:lpstr>
      <vt:lpstr>Seznam figur</vt:lpstr>
      <vt:lpstr>'250606 - Dodávka, demontá...'!Názvy_tisku</vt:lpstr>
      <vt:lpstr>'Rekapitulace stavby'!Názvy_tisku</vt:lpstr>
      <vt:lpstr>'Seznam figur'!Názvy_tisku</vt:lpstr>
      <vt:lpstr>'250606 - Dodávka, demontá...'!Oblast_tisku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OSS Brno Příprava staveb (oss)</dc:creator>
  <cp:lastModifiedBy>Michaela Lacková</cp:lastModifiedBy>
  <dcterms:created xsi:type="dcterms:W3CDTF">2025-09-12T05:28:48Z</dcterms:created>
  <dcterms:modified xsi:type="dcterms:W3CDTF">2025-09-12T08:57:06Z</dcterms:modified>
</cp:coreProperties>
</file>